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Moji dokumenti\RAZPISI\ZA LETO 2016\POSTOPKI V TEKU\ULICA POD HRIBOM2\ZA OBJAVO\"/>
    </mc:Choice>
  </mc:AlternateContent>
  <bookViews>
    <workbookView xWindow="0" yWindow="0" windowWidth="28800" windowHeight="12135" tabRatio="878" activeTab="7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PREDDELA'!$B$12</definedName>
    <definedName name="_1.3_Ostala_preddela">'1. PREDDELA'!$B$39</definedName>
    <definedName name="_1.4_Predhodna_dela">'1. PREDDELA'!#REF!</definedName>
    <definedName name="_1.5_Geotehnika_predorov">'1. PREDDELA'!#REF!</definedName>
    <definedName name="_1_preddela_1" localSheetId="1">'1. PREDDELA'!$B$2:$F$45</definedName>
    <definedName name="_1_preddela_1" localSheetId="2">'2. ZEMELJSKA DELA'!$B$2:$F$21</definedName>
    <definedName name="_1_preddela_1" localSheetId="3">'3. VOZIŠČNE KONSTRUKCIJE'!$B$2:$F$44</definedName>
    <definedName name="_1_preddela_1" localSheetId="4">'4. ODVODNJAVANJE'!$B$2:$F$31</definedName>
    <definedName name="_1_preddela_1" localSheetId="5">'5. GRADBENA IN OBRTNIŠKA DELA'!$B$2:$F$19</definedName>
    <definedName name="_1_preddela_1" localSheetId="6">'6. OPREMA CEST'!$B$2:$F$31</definedName>
    <definedName name="_1_preddela_1" localSheetId="7">'7. TUJE STORITVE'!$B$2:$F$38</definedName>
    <definedName name="_2.1_Izkopi">'2. ZEMELJSKA DELA'!$B$6</definedName>
    <definedName name="_2.2_Planum_tal">'2. ZEMELJSKA DELA'!$B$12</definedName>
    <definedName name="_2.3_ločilne_drenažne_filterske_plasti">'2. ZEMELJSKA DELA'!#REF!</definedName>
    <definedName name="_2.4_Nasipi_zasipi_posteljica">'2. ZEMELJSKA DELA'!$B$17</definedName>
    <definedName name="_2.5_Brežine_zelenice">'2. ZEMELJSKA DELA'!#REF!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DELA'!#REF!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KONSTRUKCIJE'!$B$25</definedName>
    <definedName name="_3.5_Robni_elementi_vozišč">'3. VOZIŠČNE KONSTRUKCIJE'!$B$29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ODVODNJAVANJE'!$B$12</definedName>
    <definedName name="_4.5_Prepusti">'4. ODVODNJAVANJE'!$B$25</definedName>
    <definedName name="_4.6_Izviri_ponikovalnice">'4. ODVODNJAVANJE'!#REF!</definedName>
    <definedName name="_5.1_Tesarska_dela">'5. GRADBENA IN OBRTNIŠKA DELA'!$B$6</definedName>
    <definedName name="_5.2_Dela_z_jeklom">'5. GRADBENA IN OBRTNIŠKA DELA'!$B$10</definedName>
    <definedName name="_5.3_Dela_z_cementnim_betonom">'5. GRADBENA IN OBRTNIŠKA DELA'!$B$15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CEST'!$B$13</definedName>
    <definedName name="_6.3_Oprema_za_vodenje_prometa">'6. OPREMA CEST'!#REF!</definedName>
    <definedName name="_6.4_Oprema_za_zavarovanje_prometa">'6. OPREMA CEST'!$B$21</definedName>
    <definedName name="_6.5_Oprema_za_zimsko_službo">'6. OPREMA CEST'!#REF!</definedName>
    <definedName name="_6.6_Druga_prometna_oprema_cest">'6. OPREMA CEST'!$B$27</definedName>
    <definedName name="_7.2_Elektroenergetski_vodi">'7. TUJE STORITVE'!$B$8</definedName>
    <definedName name="_7.3_Telekomunikacijske_naprave">'7. TUJE STORITVE'!$B$13</definedName>
    <definedName name="_7.4_klic_v_sili">'7. TUJE STORITVE'!#REF!</definedName>
    <definedName name="_7.5_Javna_razsvetljava">'7. TUJE STORITVE'!$B$18</definedName>
    <definedName name="_7.6_vodovod">'7. TUJE STORITVE'!$B$23</definedName>
    <definedName name="_7.7_Plinovod">'7. TUJE STORITVE'!$B$27</definedName>
    <definedName name="_7.8_Železnica">'7. TUJE STORITVE'!#REF!</definedName>
    <definedName name="_7.9_Preizkusi_nadzor_dokumentacija">'7. TUJE STORITVE'!$B$31</definedName>
    <definedName name="_xlnm._FilterDatabase" localSheetId="1" hidden="1">'1. PREDDELA'!$E$1:$G$45</definedName>
    <definedName name="_xlnm._FilterDatabase" localSheetId="2" hidden="1">'2. ZEMELJSKA DELA'!$E$1:$G$21</definedName>
    <definedName name="_xlnm._FilterDatabase" localSheetId="3" hidden="1">'3. VOZIŠČNE KONSTRUKCIJE'!$E$1:$G$44</definedName>
    <definedName name="_xlnm._FilterDatabase" localSheetId="4" hidden="1">'4. ODVODNJAVANJE'!$E$1:$G$31</definedName>
    <definedName name="_xlnm._FilterDatabase" localSheetId="5" hidden="1">'5. GRADBENA IN OBRTNIŠKA DELA'!$E$1:$G$19</definedName>
    <definedName name="_xlnm._FilterDatabase" localSheetId="6" hidden="1">'6. OPREMA CEST'!$E$1:$G$31</definedName>
    <definedName name="_xlnm._FilterDatabase" localSheetId="7" hidden="1">'7. TUJE STORITVE'!$E$1:$G$38</definedName>
    <definedName name="Čiščenje_terena_1.2">'1. PREDDELA'!$B$12</definedName>
    <definedName name="Geodetska_dela_1.1">'1. PREDDELA'!$B$6</definedName>
    <definedName name="iri_ponikovalnice">'4. ODVODNJAVANJE'!#REF!</definedName>
    <definedName name="Ostala_preddela_1.3">'1. PREDDELA'!$B$39</definedName>
    <definedName name="_xlnm.Print_Area" localSheetId="2">'2. ZEMELJSKA DELA'!$A$1:$I$21</definedName>
    <definedName name="_xlnm.Print_Area" localSheetId="5">'5. GRADBENA IN OBRTNIŠKA DELA'!$A$1:$G$19</definedName>
    <definedName name="_xlnm.Print_Area" localSheetId="0">REKAPITULACIJA!$A$1:$I$43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CEST'!$B$21</definedName>
  </definedNames>
  <calcPr calcId="152511"/>
</workbook>
</file>

<file path=xl/calcChain.xml><?xml version="1.0" encoding="utf-8"?>
<calcChain xmlns="http://schemas.openxmlformats.org/spreadsheetml/2006/main">
  <c r="G22" i="5" l="1"/>
  <c r="E10" i="6" l="1"/>
  <c r="E8" i="6"/>
  <c r="E34" i="5" l="1"/>
  <c r="E42" i="5" l="1"/>
  <c r="E10" i="4"/>
  <c r="G23" i="6" l="1"/>
  <c r="G10" i="6" l="1"/>
  <c r="E12" i="7" l="1"/>
  <c r="G14" i="6"/>
  <c r="E17" i="7" l="1"/>
  <c r="G6" i="9"/>
  <c r="E27" i="8"/>
  <c r="G15" i="6"/>
  <c r="E10" i="5"/>
  <c r="E17" i="2"/>
  <c r="E30" i="2"/>
  <c r="E9" i="4" s="1"/>
  <c r="G11" i="9" l="1"/>
  <c r="G16" i="6" l="1"/>
  <c r="E18" i="9" l="1"/>
  <c r="G16" i="9"/>
  <c r="E21" i="8" l="1"/>
  <c r="E9" i="2"/>
  <c r="G28" i="6" l="1"/>
  <c r="G15" i="4" l="1"/>
  <c r="E20" i="5" l="1"/>
  <c r="G29" i="8" l="1"/>
  <c r="G22" i="6"/>
  <c r="G25" i="8" l="1"/>
  <c r="G43" i="2" l="1"/>
  <c r="G13" i="7" l="1"/>
  <c r="G33" i="9" l="1"/>
  <c r="G34" i="9"/>
  <c r="G35" i="9"/>
  <c r="G29" i="9"/>
  <c r="G25" i="9"/>
  <c r="G20" i="9"/>
  <c r="G15" i="9"/>
  <c r="G10" i="9"/>
  <c r="G24" i="8"/>
  <c r="G16" i="8"/>
  <c r="G17" i="8"/>
  <c r="G18" i="8"/>
  <c r="G19" i="8"/>
  <c r="G15" i="8"/>
  <c r="G8" i="8"/>
  <c r="G9" i="8"/>
  <c r="G10" i="8"/>
  <c r="G11" i="8"/>
  <c r="G17" i="7"/>
  <c r="G12" i="7"/>
  <c r="G8" i="7"/>
  <c r="G29" i="6"/>
  <c r="G27" i="6"/>
  <c r="G17" i="6"/>
  <c r="G18" i="6"/>
  <c r="G19" i="6"/>
  <c r="G20" i="6"/>
  <c r="G21" i="6"/>
  <c r="G8" i="6"/>
  <c r="G9" i="6"/>
  <c r="G42" i="5"/>
  <c r="G34" i="5"/>
  <c r="G35" i="5"/>
  <c r="G36" i="5"/>
  <c r="G37" i="5"/>
  <c r="G38" i="5"/>
  <c r="G33" i="5"/>
  <c r="G27" i="5"/>
  <c r="G20" i="5"/>
  <c r="G21" i="5"/>
  <c r="G14" i="5"/>
  <c r="G9" i="5"/>
  <c r="G10" i="5"/>
  <c r="G19" i="4"/>
  <c r="G14" i="4"/>
  <c r="G8" i="4"/>
  <c r="G9" i="4"/>
  <c r="G10" i="4"/>
  <c r="G42" i="2"/>
  <c r="G37" i="2"/>
  <c r="G29" i="2"/>
  <c r="G30" i="2"/>
  <c r="G31" i="2"/>
  <c r="G32" i="2"/>
  <c r="G33" i="2"/>
  <c r="G22" i="2"/>
  <c r="G23" i="2"/>
  <c r="G24" i="2"/>
  <c r="G25" i="2"/>
  <c r="G21" i="2"/>
  <c r="G15" i="2"/>
  <c r="G16" i="2"/>
  <c r="G17" i="2"/>
  <c r="G8" i="2"/>
  <c r="G9" i="2"/>
  <c r="G10" i="2"/>
  <c r="E32" i="9"/>
  <c r="E31" i="9"/>
  <c r="E30" i="9"/>
  <c r="E28" i="9"/>
  <c r="E27" i="9"/>
  <c r="E26" i="9"/>
  <c r="E24" i="9"/>
  <c r="E23" i="9"/>
  <c r="E19" i="9"/>
  <c r="E17" i="9"/>
  <c r="E14" i="9"/>
  <c r="E13" i="9"/>
  <c r="E12" i="9"/>
  <c r="E9" i="9"/>
  <c r="E8" i="9"/>
  <c r="E22" i="8"/>
  <c r="E20" i="8"/>
  <c r="E14" i="8"/>
  <c r="E13" i="8"/>
  <c r="E12" i="8"/>
  <c r="E7" i="8"/>
  <c r="E6" i="8"/>
  <c r="E5" i="8"/>
  <c r="E16" i="7"/>
  <c r="E15" i="7"/>
  <c r="E14" i="7"/>
  <c r="E11" i="7"/>
  <c r="E10" i="7"/>
  <c r="E9" i="7"/>
  <c r="E7" i="7"/>
  <c r="E6" i="7"/>
  <c r="E5" i="7"/>
  <c r="E26" i="6"/>
  <c r="E25" i="6"/>
  <c r="E24" i="6"/>
  <c r="E12" i="6"/>
  <c r="E7" i="6"/>
  <c r="E6" i="6"/>
  <c r="E5" i="6"/>
  <c r="E41" i="5"/>
  <c r="E40" i="5"/>
  <c r="E39" i="5"/>
  <c r="E32" i="5"/>
  <c r="E31" i="5"/>
  <c r="E30" i="5"/>
  <c r="E26" i="5"/>
  <c r="E25" i="5"/>
  <c r="E24" i="5"/>
  <c r="E19" i="5"/>
  <c r="E18" i="5"/>
  <c r="E17" i="5"/>
  <c r="E13" i="5"/>
  <c r="E12" i="5"/>
  <c r="E8" i="5"/>
  <c r="E7" i="5"/>
  <c r="E18" i="4"/>
  <c r="E17" i="4"/>
  <c r="E12" i="4"/>
  <c r="E11" i="4"/>
  <c r="E5" i="4"/>
  <c r="E7" i="4"/>
  <c r="E6" i="4"/>
  <c r="E41" i="2"/>
  <c r="E40" i="2"/>
  <c r="E36" i="2"/>
  <c r="E34" i="2"/>
  <c r="E35" i="2"/>
  <c r="E28" i="2"/>
  <c r="E27" i="2"/>
  <c r="E26" i="2"/>
  <c r="E18" i="2"/>
  <c r="E19" i="2"/>
  <c r="E20" i="2"/>
  <c r="E14" i="2"/>
  <c r="E13" i="2"/>
  <c r="E7" i="2"/>
  <c r="E6" i="2"/>
  <c r="E5" i="2"/>
  <c r="E11" i="2" l="1"/>
  <c r="E12" i="2"/>
  <c r="F31" i="6" l="1"/>
  <c r="F31" i="8"/>
  <c r="H31" i="1" s="1"/>
  <c r="F21" i="4"/>
  <c r="H23" i="1" s="1"/>
  <c r="F19" i="7" l="1"/>
  <c r="H29" i="1" s="1"/>
  <c r="F44" i="5"/>
  <c r="H25" i="1" s="1"/>
  <c r="F45" i="2"/>
  <c r="H21" i="1" s="1"/>
  <c r="H27" i="1"/>
  <c r="G36" i="9"/>
  <c r="F38" i="9" l="1"/>
  <c r="H33" i="1" s="1"/>
  <c r="H35" i="1" s="1"/>
  <c r="H38" i="1" s="1"/>
  <c r="H40" i="1" s="1"/>
  <c r="H43" i="1" l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<sst xmlns="http://schemas.openxmlformats.org/spreadsheetml/2006/main" count="366" uniqueCount="245">
  <si>
    <t>1.   PREDDELA</t>
  </si>
  <si>
    <t>km</t>
  </si>
  <si>
    <t>11 121</t>
  </si>
  <si>
    <t>11 131</t>
  </si>
  <si>
    <t>kos</t>
  </si>
  <si>
    <t>11 221</t>
  </si>
  <si>
    <t>m2</t>
  </si>
  <si>
    <t>12 112</t>
  </si>
  <si>
    <t>12 151</t>
  </si>
  <si>
    <t>12 163</t>
  </si>
  <si>
    <t>12 211</t>
  </si>
  <si>
    <t>Demontaža prometnega znaka na enem podstavku</t>
  </si>
  <si>
    <t>m1</t>
  </si>
  <si>
    <t>kg</t>
  </si>
  <si>
    <t>12 291</t>
  </si>
  <si>
    <t>Porušitev in odstranitev ograje iz žične mreže</t>
  </si>
  <si>
    <t>12 292</t>
  </si>
  <si>
    <t>12 294</t>
  </si>
  <si>
    <t>m3</t>
  </si>
  <si>
    <t>12 297</t>
  </si>
  <si>
    <t>12 321</t>
  </si>
  <si>
    <t>12 322</t>
  </si>
  <si>
    <t>12 372</t>
  </si>
  <si>
    <t>12 383</t>
  </si>
  <si>
    <t>12 391</t>
  </si>
  <si>
    <t>12 462</t>
  </si>
  <si>
    <t>13 111</t>
  </si>
  <si>
    <t>dan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</si>
  <si>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</si>
  <si>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</si>
  <si>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</si>
  <si>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</si>
  <si>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</si>
  <si>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</si>
  <si>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</si>
  <si>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</si>
  <si>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</si>
  <si>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</si>
  <si>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</si>
  <si>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</si>
  <si>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</si>
  <si>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</si>
  <si>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Številka projekta:</t>
  </si>
  <si>
    <t>Projekt :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</si>
  <si>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</si>
  <si>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</si>
  <si>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</si>
  <si>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</si>
  <si>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</si>
  <si>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</si>
  <si>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</si>
  <si>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ravninskem terenu
</t>
  </si>
  <si>
    <t xml:space="preserve">Odstranitev grmovja na redko porasli površini (do 50 % pokritega tlorisa) - strojno
</t>
  </si>
  <si>
    <t xml:space="preserve">Posek in odstranitev drevesa z deblom premera 11 do 30 cm ter odstranitev vej
</t>
  </si>
  <si>
    <t xml:space="preserve">Rezanje asfaltne plasti s talno diamantno žago, debele 11 do 15 cm
</t>
  </si>
  <si>
    <t xml:space="preserve">Zavarovanje gradbišča v času gradnje s polovično zaporo prometa in usmerjanjem s semaforji
</t>
  </si>
  <si>
    <t>SKUPAJ PREDDELA:</t>
  </si>
  <si>
    <t>2.   ZEMELJSKA DELA</t>
  </si>
  <si>
    <t>21 114</t>
  </si>
  <si>
    <t>2.2  Planum temeljnih tal</t>
  </si>
  <si>
    <t>21 224</t>
  </si>
  <si>
    <t>21 314</t>
  </si>
  <si>
    <t>22 112</t>
  </si>
  <si>
    <t>24 421</t>
  </si>
  <si>
    <t>SKUPAJ ZEMELJSKA DELA:</t>
  </si>
  <si>
    <t xml:space="preserve">Ureditev planuma temeljnih tal vezljive zemljine – 3. kategorije
</t>
  </si>
  <si>
    <t xml:space="preserve">Vgraditev posteljice v debelini plasti do 40 cm iz zrnate kamnine – 3. kategorije
</t>
  </si>
  <si>
    <t>2.1  Izkopi</t>
  </si>
  <si>
    <t>2.4  Nasipi, zasipi, klini, posteljica in glinasti naboj</t>
  </si>
  <si>
    <t>3.   VOZIŠČNE KONSTRUKCIJE</t>
  </si>
  <si>
    <t>3.1.1 Nevezane nosilne plasti</t>
  </si>
  <si>
    <t>4.   ODVODNJAVANJE</t>
  </si>
  <si>
    <t>4.3  Globinsko odvodnjavanje - kanalizacija</t>
  </si>
  <si>
    <t>43 223</t>
  </si>
  <si>
    <t>43 273</t>
  </si>
  <si>
    <t>4.4  Jaški</t>
  </si>
  <si>
    <t>44 133</t>
  </si>
  <si>
    <t>44 162</t>
  </si>
  <si>
    <t>44 951</t>
  </si>
  <si>
    <t>Dobava in vgraditev pokrova iz duktilne litine z nosilnostjo 125 kN, krožnega prereza s premerom 500 mm</t>
  </si>
  <si>
    <t>44 953</t>
  </si>
  <si>
    <t>44 977</t>
  </si>
  <si>
    <t>4.5  Prepusti</t>
  </si>
  <si>
    <t>45 111</t>
  </si>
  <si>
    <t>45 211</t>
  </si>
  <si>
    <t xml:space="preserve">Izdelava kanalizacije iz cevi iz polivinilklorida, vključno s podložno plastjo iz zmesi kamnitih zrn, premera 25 cm, v globini do 1,0 m
</t>
  </si>
  <si>
    <t xml:space="preserve">Obbetoniranje cevi za kanalizacijo s cementnim betonom C 8/10, po detajlu iz načrta, premera 25 cm
</t>
  </si>
  <si>
    <t xml:space="preserve">Izdelava jaška iz cementnega betona, krožnega prereza s premerom 80 cm, globokega 1,0 do 1,5 m
</t>
  </si>
  <si>
    <t xml:space="preserve">Izdelava prepusta krožnega prereza iz cevi iz cementnega betona s premerom 30 cm
</t>
  </si>
  <si>
    <t xml:space="preserve">Izdelava poševne vtočne ali iztočne glave prepusta krožnega prereza iz cementnega betona s premerom 30 do 40 cm
</t>
  </si>
  <si>
    <t>5.   GRADBENA IN OBRTNIŠKA DELA</t>
  </si>
  <si>
    <t>5.1  Tesarska dela</t>
  </si>
  <si>
    <t>51 611</t>
  </si>
  <si>
    <t>5.2  Dela z jeklom za ojačitev</t>
  </si>
  <si>
    <t>52 221</t>
  </si>
  <si>
    <t>5.3  Dela s cementnim betonom</t>
  </si>
  <si>
    <t>53 314</t>
  </si>
  <si>
    <t>SKUPAJ GRADBENA IN OBRTNIŠKA DELA:</t>
  </si>
  <si>
    <t>SKUPAJ ODVODNJAVANJE:</t>
  </si>
  <si>
    <t>SKUPAJ VOZIŠČNE KONSTRUKCIJE:</t>
  </si>
  <si>
    <t>3.1  Nosilne plasti</t>
  </si>
  <si>
    <t xml:space="preserve">Izdelava podprtega opaža za ravno ploščo s podporo, visoko do 2 m
</t>
  </si>
  <si>
    <t xml:space="preserve">Dobava in postavitev rebrastih žic iz visokovrednega naravno trdega jekla B St 500 S s premerom do 12 mm, za enostavno ojačitev
</t>
  </si>
  <si>
    <t xml:space="preserve">Dobava in vgraditev ojačenega cementnega betona C25/30 v prehodne plošče
</t>
  </si>
  <si>
    <t>SKUPAJ OPREMA CEST:</t>
  </si>
  <si>
    <t>6.   OPREMA CEST</t>
  </si>
  <si>
    <t>6.1  Pokončna oprema cest</t>
  </si>
  <si>
    <t>61 112</t>
  </si>
  <si>
    <t>61 216</t>
  </si>
  <si>
    <t>Dobava in vgraditev stebrička za prometni znak iz vroče cinkane jeklene cevi s premerom 64 mm, dolge 3000 mm</t>
  </si>
  <si>
    <t>61 612</t>
  </si>
  <si>
    <t>61 724</t>
  </si>
  <si>
    <t>6.2  Označbe na voziščih</t>
  </si>
  <si>
    <t>62 111</t>
  </si>
  <si>
    <t>62 112</t>
  </si>
  <si>
    <t>62 163</t>
  </si>
  <si>
    <t>62 168</t>
  </si>
  <si>
    <t>Izdelava tankoslojne prečne in ostalih označb na vozišču z enokomponentno belo barvo, vključno 250 g/m2 posipa z drobci / kroglicami stekla, strojno, debelina plasti suhe snovi 250 µm, površina označbe nad 1,5 m2</t>
  </si>
  <si>
    <t>62 221</t>
  </si>
  <si>
    <t>Izdelava tankoslojne prečne in ostalih označb na vozišču z enokomponentno rumeno barvo, vključno 250 g/m2 posipa z drobci / kroglicami stekla, strojno, debelina plasti suhe snovi 200 µm, površina označbe do 0,5 m2</t>
  </si>
  <si>
    <t>6.4  Oprema za zavarovanje prometa</t>
  </si>
  <si>
    <t>64 941</t>
  </si>
  <si>
    <t>6.6  Druga prometna oprema cest</t>
  </si>
  <si>
    <t xml:space="preserve">Izdelava temelja iz cementnega betona C 12/15, globine 50 cm, premera 30 cm
</t>
  </si>
  <si>
    <t xml:space="preserve">Dobava in pritrditev okroglega prometnega znaka, podloga iz vroče cinkane jeklene pločevine, znak z odsevno folijo 1. vrste, premera 600 mm
</t>
  </si>
  <si>
    <t xml:space="preserve">Izdelava tankoslojne vzdolžne označbe na vozišču z enokomponentno belo barvo, vključno 250 g/m2 posipa z drobci / kroglicami stekla, strojno, debelina plasti suhe snovi 200 µm, širina črte 10 cm
</t>
  </si>
  <si>
    <t xml:space="preserve">Izdelava tankoslojne vzdolžne označbe na vozišču z enokomponentno belo barvo, vključno 250 g/m2 posipa z drobci / kroglicami stekla, strojno, debelina plasti suhe snovi 200 µm, širina črte 12 cm
</t>
  </si>
  <si>
    <t xml:space="preserve">Izdelava tankoslojne prečne in ostalih označb na vozišču z enokomponentno belo barvo, vključno 250 g/m2 posipa z drobci / kroglicami stekla, strojno, debelina plasti suhe snovi 250 µm, širina črte 50 cm
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</si>
  <si>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</si>
  <si>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</si>
  <si>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</si>
  <si>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</si>
  <si>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</si>
  <si>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</si>
  <si>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7.5  Javna razsvetljava</t>
  </si>
  <si>
    <t>75 111</t>
  </si>
  <si>
    <t>7.6  Vodovodi</t>
  </si>
  <si>
    <t>76 111</t>
  </si>
  <si>
    <t>7.7  Plinovodi</t>
  </si>
  <si>
    <t>77 111</t>
  </si>
  <si>
    <t>7.9  Preizkusi, nadzor in tehnična dokumentacija</t>
  </si>
  <si>
    <t>79 311</t>
  </si>
  <si>
    <t>ur</t>
  </si>
  <si>
    <t>Projektantski nadzor</t>
  </si>
  <si>
    <t>79 321</t>
  </si>
  <si>
    <t>79 351</t>
  </si>
  <si>
    <t>79 514</t>
  </si>
  <si>
    <t>31 132</t>
  </si>
  <si>
    <t>31 181</t>
  </si>
  <si>
    <t>3.1.4-6 Asfaltne nosilne plasti - Asphalt concrete - base (AC base)</t>
  </si>
  <si>
    <t>31 433</t>
  </si>
  <si>
    <t>3.2  Obrabne plasti</t>
  </si>
  <si>
    <t>3.2.2 Asfaltne obrabne in zaporne plasti - bitumenski betoni - Asphalt concrete - surface (AC surf)</t>
  </si>
  <si>
    <t>32 244</t>
  </si>
  <si>
    <t>32 254</t>
  </si>
  <si>
    <t>3.4  Tlakovane obrabne plasti</t>
  </si>
  <si>
    <t>3.5  Robni elementi vozišč</t>
  </si>
  <si>
    <t>34 152</t>
  </si>
  <si>
    <t>3.5.2 Robniki</t>
  </si>
  <si>
    <t>35 211</t>
  </si>
  <si>
    <t>35 214</t>
  </si>
  <si>
    <t>35 235</t>
  </si>
  <si>
    <t>35 236</t>
  </si>
  <si>
    <t>35 262</t>
  </si>
  <si>
    <t>35 275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</si>
  <si>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</si>
  <si>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</si>
  <si>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</si>
  <si>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</si>
  <si>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</si>
  <si>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</si>
  <si>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</si>
  <si>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</si>
  <si>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</si>
  <si>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</si>
  <si>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</si>
  <si>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Izdelava nosilne plasti bituminizirane zmesi AC 16 base B 50/70 A3 v debelini 6 cm
</t>
  </si>
  <si>
    <t xml:space="preserve">Izdelava obrabne in zaporne plasti bituminizirane zmesi AC 8 surf B 70/100 A3 v debelini 4,0 cm
</t>
  </si>
  <si>
    <t xml:space="preserve">Izdelava obrabne in zaporne plasti bituminizirane zmesi AC 8 surf B 70/100 A5 v debelini 4,0 cm
</t>
  </si>
  <si>
    <t xml:space="preserve">Izdelava obrabne plasti iz malih tlakovcev iz silikatne kamnine velikosti 10 cm/10 cm/10 cm, stiki zaliti s cementno malto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</si>
  <si>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</si>
  <si>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</si>
  <si>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Dobava in vgraditev dvignjenega vtočnega robnika s prerezom 15/25 cm iz cementnega betona
</t>
  </si>
  <si>
    <t xml:space="preserve">Izdelava bankine iz gramoza ali naravno zdrobljenega kamnitega materiala, široke do 0,50 m
</t>
  </si>
  <si>
    <t xml:space="preserve">Dobava in vgraditev predfabriciranega dvignjenega robnika iz cementnega betona s prerezom 5/20 cm
</t>
  </si>
  <si>
    <t>Del objekta:</t>
  </si>
  <si>
    <t xml:space="preserve">Dobava in pritrditev prometnega znaka, podloga iz aluminijaste pločevine, znak z modro barvo-folijo 1 vrste, velikost od 0,41 do 0,70 m2
</t>
  </si>
  <si>
    <t xml:space="preserve">Dobava in vgraditev armaturne mreže Q785
</t>
  </si>
  <si>
    <t>52 ___</t>
  </si>
  <si>
    <t>Izdelava geodetskega posnetka in projektne dokumentacije za projekt izvedenih gradbenih del</t>
  </si>
  <si>
    <t>13 142</t>
  </si>
  <si>
    <t xml:space="preserve">Izdelava elaborata začasne prometne ureditve
</t>
  </si>
  <si>
    <t>64 ___</t>
  </si>
  <si>
    <t>44 ___</t>
  </si>
  <si>
    <t>66 ___</t>
  </si>
  <si>
    <t>Geotehnični nadzor</t>
  </si>
  <si>
    <t xml:space="preserve">Višinsko prilagajanje kap obstoječe komunalne infrastrukture
</t>
  </si>
  <si>
    <t xml:space="preserve">Višinsko prilagajanje jaškov obstoječe komunalne infrastrukture
</t>
  </si>
  <si>
    <t xml:space="preserve">Prestavitev droga javne razsvetljave </t>
  </si>
  <si>
    <t>43 ___</t>
  </si>
  <si>
    <t>22 % DDV</t>
  </si>
  <si>
    <t>Porušitev in odstranitev žive meje</t>
  </si>
  <si>
    <t>73 ___</t>
  </si>
  <si>
    <t>22 117</t>
  </si>
  <si>
    <t xml:space="preserve">Izdelava jaška iz cementnega betona, krožnega prereza s premerom 50 cm, globokega 1,5 do 2,0 m, vključno z vrtanjem odprtin
</t>
  </si>
  <si>
    <t xml:space="preserve">Dobava in vgraditev  LTŽ rešetke z nosilnostjo 400 kN, s prerezom 400/400 mm
</t>
  </si>
  <si>
    <t>31 ___</t>
  </si>
  <si>
    <t>Doplačilo za izdelavo mulde v širini 50cm
in minimalni globini 5cm (asfalt upoštevan v zgornji postavki)</t>
  </si>
  <si>
    <t xml:space="preserve">Ureditev planuma TAMPONA
</t>
  </si>
  <si>
    <t xml:space="preserve">Arheološki nadzor </t>
  </si>
  <si>
    <t xml:space="preserve">Izdelava vpadnikov na meteornem kanalu
</t>
  </si>
  <si>
    <t>72 ___</t>
  </si>
  <si>
    <t>U 03/908-14</t>
  </si>
  <si>
    <t>UREDITEV ULICE POD HRIBOM (LK1 215674)</t>
  </si>
  <si>
    <t xml:space="preserve">Izdelava nevezane nosilne plasti enakomerno zrnatega drobljenca iz kamnine v debelini 20 cm
</t>
  </si>
  <si>
    <t xml:space="preserve">Izdelava poševne vtočne ali iztočne glave krožnega prereza iz cementnega betona s premerom 25 cm
</t>
  </si>
  <si>
    <t>Dobava in vgraditev pokrova iz duktilne litine z nosilnostjo 125 kN, krožnega prereza s premerom 800 mm</t>
  </si>
  <si>
    <t xml:space="preserve">Blindiranje vpadnikov 
</t>
  </si>
  <si>
    <t>Prestavitev elektro omarice</t>
  </si>
  <si>
    <t>Prestavitev TK jaška</t>
  </si>
  <si>
    <t>Ureditev ekološkega otoka za osem smetnjakov</t>
  </si>
  <si>
    <t>7_ ___</t>
  </si>
  <si>
    <t>Prestavitev sakralnega obeležja</t>
  </si>
  <si>
    <t>Dobava in postavitev žičnate ograje</t>
  </si>
  <si>
    <t xml:space="preserve">Dobava in zasaditev žive meje </t>
  </si>
  <si>
    <t xml:space="preserve">Izdelava priključka vtoka pod robnik direktno na obstoječ jašek vključno z vrtanjem  v stene jaška </t>
  </si>
  <si>
    <t>Zasipavanje kanala skupaj z dobavo in dovozom materiala, z utrjevanjem z vibracijskim nabijačem v slojih po 20 cm do 95% trdnosti po standardnem Proktorjevem postopku</t>
  </si>
  <si>
    <t>ocena
m1</t>
  </si>
  <si>
    <t>Zaščita oz. prestavitev elektroenergetskega voda nizke napetosti (izkop voda, prestavitev, zaščitna cev, zasip)</t>
  </si>
  <si>
    <t>Zaščita oz. prestavitev vkopanega kabelskega TK voda po navodilih upravljalca(izkop voda, prestavitev, zaščitna cev, zasip)</t>
  </si>
  <si>
    <t>Zaščita oz. prestavitev vodovoda (izkop voda, prestavitev, zaščitna cev, zasip)</t>
  </si>
  <si>
    <t>Zaščita oz. prestavitev plinovoda (izkop voda, prestavitev, zaščitna cev, zasip)</t>
  </si>
  <si>
    <t xml:space="preserve">Dobava in vgraditev pogreznjenega robnika iz naravnega kamna s prerezom 24/18 cm
</t>
  </si>
  <si>
    <t xml:space="preserve">Dobava in vgraditev predfabriciranega pogreznjenega robnika iz cementnega betona s prerezom 25/15 cm
</t>
  </si>
  <si>
    <t>Porušitev in odstranitev montažne zgradbe – kozolca z nalaganjem in odvozom</t>
  </si>
  <si>
    <t xml:space="preserve">Široki izkop vezljive zemljine – 3. kategorije – strojno z nakladanjem in odvozom na deponijo
</t>
  </si>
  <si>
    <t xml:space="preserve">Porušitev in odstranitev robnika iz cementnega betona z nalaganjem in odvozom na deponijo do 15 km
</t>
  </si>
  <si>
    <t xml:space="preserve">Porušitev in odstranitev asfaltne plasti v debelini 6 do 10 cm z nalaganjem in odvozom na deponijo do 15 km
</t>
  </si>
  <si>
    <t xml:space="preserve">Rezkanje in odvoz asfaltne krovne plasti v debelini 4 do 7 cm z nalaganjem in odvozom na deponijo do 15 km
</t>
  </si>
  <si>
    <t>Porušitev in odstranitev asfaltne plasti v debelini do 5 cm z nalaganjem in odvozom na deponijo do 15 km</t>
  </si>
  <si>
    <t>Porušitev in odstranitev ograje iz cementnega betona z nalaganjem in odvozom na deponijo do 15 km</t>
  </si>
  <si>
    <t>Porušitev in odstranitev ograje iz lesenih letev z nalaganjem in odvozom na deponijo do 15 km</t>
  </si>
  <si>
    <t>Odstranitev panja s premerom 11 do 30 cm  z nalaganjem in odvozom na deponijo do 15 km</t>
  </si>
  <si>
    <t xml:space="preserve">Površinski izkop plodne zemljine – 1. kategorije – strojno z nakladanjem in odvozom na deponijo do 15 km in raprostiranjem materiala na deponiji
</t>
  </si>
  <si>
    <t xml:space="preserve">Izkop vezljive zemljine/zrnate kamnine – 3. kategorije za temelje, kanalske rove, prepuste, jaške in drenaže, širine do 1,0 m in globine do 1,0 m – strojno, planiranje dna ročno,  z nakladanjem in odvozom na deponijo do 15 km in raprostiranjem materiala na deponiji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</si>
</sst>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6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top"/>
    </xf>
    <xf numFmtId="2" fontId="5" fillId="6" borderId="12" xfId="0" applyNumberFormat="1" applyFont="1" applyFill="1" applyBorder="1" applyAlignment="1">
      <alignment vertical="top"/>
    </xf>
    <xf numFmtId="2" fontId="5" fillId="8" borderId="12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wrapText="1"/>
    </xf>
    <xf numFmtId="2" fontId="18" fillId="4" borderId="5" xfId="0" applyNumberFormat="1" applyFont="1" applyFill="1" applyBorder="1" applyAlignment="1">
      <alignment horizontal="center" wrapText="1"/>
    </xf>
    <xf numFmtId="2" fontId="18" fillId="4" borderId="6" xfId="0" applyNumberFormat="1" applyFont="1" applyFill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2" fontId="17" fillId="0" borderId="0" xfId="0" applyNumberFormat="1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2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9" fontId="4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Alignment="1" applyProtection="1">
      <alignment horizontal="center" vertical="top" wrapText="1"/>
    </xf>
    <xf numFmtId="2" fontId="18" fillId="4" borderId="5" xfId="0" applyNumberFormat="1" applyFont="1" applyFill="1" applyBorder="1" applyAlignment="1" applyProtection="1">
      <alignment horizontal="center" wrapText="1"/>
    </xf>
    <xf numFmtId="2" fontId="18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7" fillId="0" borderId="11" xfId="0" applyNumberFormat="1" applyFont="1" applyBorder="1" applyAlignment="1" applyProtection="1">
      <alignment horizontal="center" wrapText="1"/>
    </xf>
    <xf numFmtId="2" fontId="17" fillId="0" borderId="0" xfId="0" applyNumberFormat="1" applyFont="1" applyAlignment="1" applyProtection="1">
      <alignment horizontal="center" wrapText="1"/>
    </xf>
    <xf numFmtId="4" fontId="11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2" fontId="19" fillId="7" borderId="0" xfId="0" applyNumberFormat="1" applyFont="1" applyFill="1" applyAlignment="1">
      <alignment vertical="top"/>
    </xf>
    <xf numFmtId="2" fontId="19" fillId="6" borderId="0" xfId="0" applyNumberFormat="1" applyFont="1" applyFill="1" applyAlignment="1">
      <alignment vertical="top"/>
    </xf>
    <xf numFmtId="2" fontId="19" fillId="10" borderId="0" xfId="0" applyNumberFormat="1" applyFont="1" applyFill="1" applyAlignment="1">
      <alignment vertical="top"/>
    </xf>
    <xf numFmtId="2" fontId="13" fillId="11" borderId="0" xfId="0" applyNumberFormat="1" applyFont="1" applyFill="1" applyAlignment="1">
      <alignment vertical="top"/>
    </xf>
    <xf numFmtId="2" fontId="13" fillId="6" borderId="0" xfId="0" applyNumberFormat="1" applyFont="1" applyFill="1" applyAlignment="1">
      <alignment vertical="top"/>
    </xf>
    <xf numFmtId="2" fontId="13" fillId="9" borderId="0" xfId="0" applyNumberFormat="1" applyFont="1" applyFill="1" applyAlignment="1">
      <alignment vertical="top"/>
    </xf>
    <xf numFmtId="2" fontId="13" fillId="8" borderId="0" xfId="0" applyNumberFormat="1" applyFont="1" applyFill="1" applyAlignment="1">
      <alignment vertical="top"/>
    </xf>
    <xf numFmtId="2" fontId="13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>
      <alignment vertical="top"/>
    </xf>
    <xf numFmtId="2" fontId="5" fillId="11" borderId="0" xfId="0" applyNumberFormat="1" applyFont="1" applyFill="1" applyAlignment="1">
      <alignment vertical="top"/>
    </xf>
    <xf numFmtId="2" fontId="5" fillId="10" borderId="0" xfId="0" applyNumberFormat="1" applyFont="1" applyFill="1" applyAlignment="1">
      <alignment vertical="top"/>
    </xf>
    <xf numFmtId="2" fontId="5" fillId="8" borderId="0" xfId="0" applyNumberFormat="1" applyFont="1" applyFill="1" applyAlignment="1">
      <alignment vertical="top"/>
    </xf>
    <xf numFmtId="2" fontId="5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 applyProtection="1">
      <alignment vertical="top"/>
    </xf>
    <xf numFmtId="2" fontId="14" fillId="5" borderId="0" xfId="0" applyNumberFormat="1" applyFont="1" applyFill="1" applyAlignment="1" applyProtection="1">
      <alignment vertical="top"/>
    </xf>
    <xf numFmtId="2" fontId="5" fillId="10" borderId="0" xfId="0" applyNumberFormat="1" applyFont="1" applyFill="1" applyAlignment="1" applyProtection="1">
      <alignment vertical="top"/>
    </xf>
    <xf numFmtId="2" fontId="5" fillId="6" borderId="0" xfId="0" applyNumberFormat="1" applyFont="1" applyFill="1" applyAlignment="1" applyProtection="1">
      <alignment vertical="top"/>
    </xf>
    <xf numFmtId="2" fontId="14" fillId="6" borderId="0" xfId="0" applyNumberFormat="1" applyFont="1" applyFill="1" applyAlignment="1" applyProtection="1">
      <alignment vertical="top"/>
    </xf>
    <xf numFmtId="2" fontId="13" fillId="6" borderId="0" xfId="0" applyNumberFormat="1" applyFont="1" applyFill="1" applyAlignment="1" applyProtection="1">
      <alignment vertical="top"/>
    </xf>
    <xf numFmtId="2" fontId="13" fillId="10" borderId="0" xfId="0" applyNumberFormat="1" applyFont="1" applyFill="1" applyAlignment="1" applyProtection="1">
      <alignment vertical="top"/>
    </xf>
    <xf numFmtId="2" fontId="12" fillId="10" borderId="0" xfId="0" applyNumberFormat="1" applyFont="1" applyFill="1" applyAlignment="1" applyProtection="1">
      <alignment vertical="top"/>
    </xf>
    <xf numFmtId="2" fontId="14" fillId="12" borderId="0" xfId="0" applyNumberFormat="1" applyFont="1" applyFill="1" applyAlignment="1" applyProtection="1">
      <alignment vertical="top"/>
    </xf>
    <xf numFmtId="2" fontId="14" fillId="8" borderId="0" xfId="0" applyNumberFormat="1" applyFont="1" applyFill="1" applyAlignment="1" applyProtection="1">
      <alignment vertical="top"/>
    </xf>
    <xf numFmtId="2" fontId="5" fillId="8" borderId="0" xfId="0" applyNumberFormat="1" applyFont="1" applyFill="1" applyAlignment="1" applyProtection="1">
      <alignment vertical="top"/>
    </xf>
    <xf numFmtId="2" fontId="5" fillId="12" borderId="12" xfId="0" applyNumberFormat="1" applyFont="1" applyFill="1" applyBorder="1" applyAlignment="1">
      <alignment vertical="top"/>
    </xf>
    <xf numFmtId="2" fontId="13" fillId="10" borderId="12" xfId="0" applyNumberFormat="1" applyFont="1" applyFill="1" applyBorder="1" applyAlignment="1">
      <alignment vertical="top"/>
    </xf>
    <xf numFmtId="2" fontId="13" fillId="6" borderId="12" xfId="0" applyNumberFormat="1" applyFont="1" applyFill="1" applyBorder="1" applyAlignment="1">
      <alignment vertical="top"/>
    </xf>
    <xf numFmtId="2" fontId="13" fillId="12" borderId="12" xfId="0" applyNumberFormat="1" applyFont="1" applyFill="1" applyBorder="1" applyAlignment="1">
      <alignment vertical="top"/>
    </xf>
    <xf numFmtId="4" fontId="17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16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0" fontId="20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2" fontId="10" fillId="0" borderId="7" xfId="0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5" fillId="3" borderId="1" xfId="1" applyNumberFormat="1" applyFont="1" applyFill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top" wrapText="1"/>
    </xf>
    <xf numFmtId="2" fontId="22" fillId="0" borderId="0" xfId="0" applyNumberFormat="1" applyFont="1" applyAlignment="1">
      <alignment horizontal="center" vertical="top" wrapText="1"/>
    </xf>
    <xf numFmtId="2" fontId="23" fillId="4" borderId="5" xfId="0" applyNumberFormat="1" applyFont="1" applyFill="1" applyBorder="1" applyAlignment="1">
      <alignment horizontal="center" wrapText="1"/>
    </xf>
    <xf numFmtId="4" fontId="22" fillId="0" borderId="0" xfId="0" applyNumberFormat="1" applyFont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 applyProtection="1">
      <alignment horizontal="center" vertical="top" wrapText="1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/>
    <xf numFmtId="2" fontId="5" fillId="0" borderId="0" xfId="0" applyNumberFormat="1" applyFont="1" applyBorder="1" applyAlignment="1">
      <alignment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18" fillId="0" borderId="0" xfId="0" applyNumberFormat="1" applyFont="1" applyFill="1" applyBorder="1" applyAlignment="1">
      <alignment horizontal="center" wrapText="1"/>
    </xf>
    <xf numFmtId="4" fontId="20" fillId="0" borderId="3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5" fillId="0" borderId="11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9:I48"/>
  <sheetViews>
    <sheetView view="pageBreakPreview" zoomScale="85" zoomScaleNormal="85" zoomScaleSheetLayoutView="85" zoomScalePageLayoutView="120" workbookViewId="0">
      <selection activeCell="P37" sqref="P37"/>
    </sheetView>
  </sheetViews>
  <sheetFormatPr defaultRowHeight="15" x14ac:dyDescent="0.25"/>
  <cols>
    <col min="1" max="1" width="2.85546875" style="114" customWidth="1"/>
    <col min="2" max="2" width="10.42578125" style="114" customWidth="1"/>
    <col min="3" max="4" width="9.140625" style="114"/>
    <col min="5" max="5" width="8.28515625" style="114" customWidth="1"/>
    <col min="6" max="6" width="9.5703125" style="114" customWidth="1"/>
    <col min="7" max="7" width="3.28515625" style="114" customWidth="1"/>
    <col min="8" max="8" width="19.85546875" style="114" customWidth="1"/>
    <col min="9" max="9" width="7.28515625" style="114" customWidth="1"/>
    <col min="10" max="10" width="12.7109375" style="114" customWidth="1"/>
    <col min="11" max="262" width="9.140625" style="114"/>
    <col min="263" max="263" width="7.42578125" style="114" customWidth="1"/>
    <col min="264" max="264" width="20.42578125" style="114" customWidth="1"/>
    <col min="265" max="265" width="17.140625" style="114" customWidth="1"/>
    <col min="266" max="266" width="12.7109375" style="114" customWidth="1"/>
    <col min="267" max="518" width="9.140625" style="114"/>
    <col min="519" max="519" width="7.42578125" style="114" customWidth="1"/>
    <col min="520" max="520" width="20.42578125" style="114" customWidth="1"/>
    <col min="521" max="521" width="17.140625" style="114" customWidth="1"/>
    <col min="522" max="522" width="12.7109375" style="114" customWidth="1"/>
    <col min="523" max="774" width="9.140625" style="114"/>
    <col min="775" max="775" width="7.42578125" style="114" customWidth="1"/>
    <col min="776" max="776" width="20.42578125" style="114" customWidth="1"/>
    <col min="777" max="777" width="17.140625" style="114" customWidth="1"/>
    <col min="778" max="778" width="12.7109375" style="114" customWidth="1"/>
    <col min="779" max="1030" width="9.140625" style="114"/>
    <col min="1031" max="1031" width="7.42578125" style="114" customWidth="1"/>
    <col min="1032" max="1032" width="20.42578125" style="114" customWidth="1"/>
    <col min="1033" max="1033" width="17.140625" style="114" customWidth="1"/>
    <col min="1034" max="1034" width="12.7109375" style="114" customWidth="1"/>
    <col min="1035" max="1286" width="9.140625" style="114"/>
    <col min="1287" max="1287" width="7.42578125" style="114" customWidth="1"/>
    <col min="1288" max="1288" width="20.42578125" style="114" customWidth="1"/>
    <col min="1289" max="1289" width="17.140625" style="114" customWidth="1"/>
    <col min="1290" max="1290" width="12.7109375" style="114" customWidth="1"/>
    <col min="1291" max="1542" width="9.140625" style="114"/>
    <col min="1543" max="1543" width="7.42578125" style="114" customWidth="1"/>
    <col min="1544" max="1544" width="20.42578125" style="114" customWidth="1"/>
    <col min="1545" max="1545" width="17.140625" style="114" customWidth="1"/>
    <col min="1546" max="1546" width="12.7109375" style="114" customWidth="1"/>
    <col min="1547" max="1798" width="9.140625" style="114"/>
    <col min="1799" max="1799" width="7.42578125" style="114" customWidth="1"/>
    <col min="1800" max="1800" width="20.42578125" style="114" customWidth="1"/>
    <col min="1801" max="1801" width="17.140625" style="114" customWidth="1"/>
    <col min="1802" max="1802" width="12.7109375" style="114" customWidth="1"/>
    <col min="1803" max="2054" width="9.140625" style="114"/>
    <col min="2055" max="2055" width="7.42578125" style="114" customWidth="1"/>
    <col min="2056" max="2056" width="20.42578125" style="114" customWidth="1"/>
    <col min="2057" max="2057" width="17.140625" style="114" customWidth="1"/>
    <col min="2058" max="2058" width="12.7109375" style="114" customWidth="1"/>
    <col min="2059" max="2310" width="9.140625" style="114"/>
    <col min="2311" max="2311" width="7.42578125" style="114" customWidth="1"/>
    <col min="2312" max="2312" width="20.42578125" style="114" customWidth="1"/>
    <col min="2313" max="2313" width="17.140625" style="114" customWidth="1"/>
    <col min="2314" max="2314" width="12.7109375" style="114" customWidth="1"/>
    <col min="2315" max="2566" width="9.140625" style="114"/>
    <col min="2567" max="2567" width="7.42578125" style="114" customWidth="1"/>
    <col min="2568" max="2568" width="20.42578125" style="114" customWidth="1"/>
    <col min="2569" max="2569" width="17.140625" style="114" customWidth="1"/>
    <col min="2570" max="2570" width="12.7109375" style="114" customWidth="1"/>
    <col min="2571" max="2822" width="9.140625" style="114"/>
    <col min="2823" max="2823" width="7.42578125" style="114" customWidth="1"/>
    <col min="2824" max="2824" width="20.42578125" style="114" customWidth="1"/>
    <col min="2825" max="2825" width="17.140625" style="114" customWidth="1"/>
    <col min="2826" max="2826" width="12.7109375" style="114" customWidth="1"/>
    <col min="2827" max="3078" width="9.140625" style="114"/>
    <col min="3079" max="3079" width="7.42578125" style="114" customWidth="1"/>
    <col min="3080" max="3080" width="20.42578125" style="114" customWidth="1"/>
    <col min="3081" max="3081" width="17.140625" style="114" customWidth="1"/>
    <col min="3082" max="3082" width="12.7109375" style="114" customWidth="1"/>
    <col min="3083" max="3334" width="9.140625" style="114"/>
    <col min="3335" max="3335" width="7.42578125" style="114" customWidth="1"/>
    <col min="3336" max="3336" width="20.42578125" style="114" customWidth="1"/>
    <col min="3337" max="3337" width="17.140625" style="114" customWidth="1"/>
    <col min="3338" max="3338" width="12.7109375" style="114" customWidth="1"/>
    <col min="3339" max="3590" width="9.140625" style="114"/>
    <col min="3591" max="3591" width="7.42578125" style="114" customWidth="1"/>
    <col min="3592" max="3592" width="20.42578125" style="114" customWidth="1"/>
    <col min="3593" max="3593" width="17.140625" style="114" customWidth="1"/>
    <col min="3594" max="3594" width="12.7109375" style="114" customWidth="1"/>
    <col min="3595" max="3846" width="9.140625" style="114"/>
    <col min="3847" max="3847" width="7.42578125" style="114" customWidth="1"/>
    <col min="3848" max="3848" width="20.42578125" style="114" customWidth="1"/>
    <col min="3849" max="3849" width="17.140625" style="114" customWidth="1"/>
    <col min="3850" max="3850" width="12.7109375" style="114" customWidth="1"/>
    <col min="3851" max="4102" width="9.140625" style="114"/>
    <col min="4103" max="4103" width="7.42578125" style="114" customWidth="1"/>
    <col min="4104" max="4104" width="20.42578125" style="114" customWidth="1"/>
    <col min="4105" max="4105" width="17.140625" style="114" customWidth="1"/>
    <col min="4106" max="4106" width="12.7109375" style="114" customWidth="1"/>
    <col min="4107" max="4358" width="9.140625" style="114"/>
    <col min="4359" max="4359" width="7.42578125" style="114" customWidth="1"/>
    <col min="4360" max="4360" width="20.42578125" style="114" customWidth="1"/>
    <col min="4361" max="4361" width="17.140625" style="114" customWidth="1"/>
    <col min="4362" max="4362" width="12.7109375" style="114" customWidth="1"/>
    <col min="4363" max="4614" width="9.140625" style="114"/>
    <col min="4615" max="4615" width="7.42578125" style="114" customWidth="1"/>
    <col min="4616" max="4616" width="20.42578125" style="114" customWidth="1"/>
    <col min="4617" max="4617" width="17.140625" style="114" customWidth="1"/>
    <col min="4618" max="4618" width="12.7109375" style="114" customWidth="1"/>
    <col min="4619" max="4870" width="9.140625" style="114"/>
    <col min="4871" max="4871" width="7.42578125" style="114" customWidth="1"/>
    <col min="4872" max="4872" width="20.42578125" style="114" customWidth="1"/>
    <col min="4873" max="4873" width="17.140625" style="114" customWidth="1"/>
    <col min="4874" max="4874" width="12.7109375" style="114" customWidth="1"/>
    <col min="4875" max="5126" width="9.140625" style="114"/>
    <col min="5127" max="5127" width="7.42578125" style="114" customWidth="1"/>
    <col min="5128" max="5128" width="20.42578125" style="114" customWidth="1"/>
    <col min="5129" max="5129" width="17.140625" style="114" customWidth="1"/>
    <col min="5130" max="5130" width="12.7109375" style="114" customWidth="1"/>
    <col min="5131" max="5382" width="9.140625" style="114"/>
    <col min="5383" max="5383" width="7.42578125" style="114" customWidth="1"/>
    <col min="5384" max="5384" width="20.42578125" style="114" customWidth="1"/>
    <col min="5385" max="5385" width="17.140625" style="114" customWidth="1"/>
    <col min="5386" max="5386" width="12.7109375" style="114" customWidth="1"/>
    <col min="5387" max="5638" width="9.140625" style="114"/>
    <col min="5639" max="5639" width="7.42578125" style="114" customWidth="1"/>
    <col min="5640" max="5640" width="20.42578125" style="114" customWidth="1"/>
    <col min="5641" max="5641" width="17.140625" style="114" customWidth="1"/>
    <col min="5642" max="5642" width="12.7109375" style="114" customWidth="1"/>
    <col min="5643" max="5894" width="9.140625" style="114"/>
    <col min="5895" max="5895" width="7.42578125" style="114" customWidth="1"/>
    <col min="5896" max="5896" width="20.42578125" style="114" customWidth="1"/>
    <col min="5897" max="5897" width="17.140625" style="114" customWidth="1"/>
    <col min="5898" max="5898" width="12.7109375" style="114" customWidth="1"/>
    <col min="5899" max="6150" width="9.140625" style="114"/>
    <col min="6151" max="6151" width="7.42578125" style="114" customWidth="1"/>
    <col min="6152" max="6152" width="20.42578125" style="114" customWidth="1"/>
    <col min="6153" max="6153" width="17.140625" style="114" customWidth="1"/>
    <col min="6154" max="6154" width="12.7109375" style="114" customWidth="1"/>
    <col min="6155" max="6406" width="9.140625" style="114"/>
    <col min="6407" max="6407" width="7.42578125" style="114" customWidth="1"/>
    <col min="6408" max="6408" width="20.42578125" style="114" customWidth="1"/>
    <col min="6409" max="6409" width="17.140625" style="114" customWidth="1"/>
    <col min="6410" max="6410" width="12.7109375" style="114" customWidth="1"/>
    <col min="6411" max="6662" width="9.140625" style="114"/>
    <col min="6663" max="6663" width="7.42578125" style="114" customWidth="1"/>
    <col min="6664" max="6664" width="20.42578125" style="114" customWidth="1"/>
    <col min="6665" max="6665" width="17.140625" style="114" customWidth="1"/>
    <col min="6666" max="6666" width="12.7109375" style="114" customWidth="1"/>
    <col min="6667" max="6918" width="9.140625" style="114"/>
    <col min="6919" max="6919" width="7.42578125" style="114" customWidth="1"/>
    <col min="6920" max="6920" width="20.42578125" style="114" customWidth="1"/>
    <col min="6921" max="6921" width="17.140625" style="114" customWidth="1"/>
    <col min="6922" max="6922" width="12.7109375" style="114" customWidth="1"/>
    <col min="6923" max="7174" width="9.140625" style="114"/>
    <col min="7175" max="7175" width="7.42578125" style="114" customWidth="1"/>
    <col min="7176" max="7176" width="20.42578125" style="114" customWidth="1"/>
    <col min="7177" max="7177" width="17.140625" style="114" customWidth="1"/>
    <col min="7178" max="7178" width="12.7109375" style="114" customWidth="1"/>
    <col min="7179" max="7430" width="9.140625" style="114"/>
    <col min="7431" max="7431" width="7.42578125" style="114" customWidth="1"/>
    <col min="7432" max="7432" width="20.42578125" style="114" customWidth="1"/>
    <col min="7433" max="7433" width="17.140625" style="114" customWidth="1"/>
    <col min="7434" max="7434" width="12.7109375" style="114" customWidth="1"/>
    <col min="7435" max="7686" width="9.140625" style="114"/>
    <col min="7687" max="7687" width="7.42578125" style="114" customWidth="1"/>
    <col min="7688" max="7688" width="20.42578125" style="114" customWidth="1"/>
    <col min="7689" max="7689" width="17.140625" style="114" customWidth="1"/>
    <col min="7690" max="7690" width="12.7109375" style="114" customWidth="1"/>
    <col min="7691" max="7942" width="9.140625" style="114"/>
    <col min="7943" max="7943" width="7.42578125" style="114" customWidth="1"/>
    <col min="7944" max="7944" width="20.42578125" style="114" customWidth="1"/>
    <col min="7945" max="7945" width="17.140625" style="114" customWidth="1"/>
    <col min="7946" max="7946" width="12.7109375" style="114" customWidth="1"/>
    <col min="7947" max="8198" width="9.140625" style="114"/>
    <col min="8199" max="8199" width="7.42578125" style="114" customWidth="1"/>
    <col min="8200" max="8200" width="20.42578125" style="114" customWidth="1"/>
    <col min="8201" max="8201" width="17.140625" style="114" customWidth="1"/>
    <col min="8202" max="8202" width="12.7109375" style="114" customWidth="1"/>
    <col min="8203" max="8454" width="9.140625" style="114"/>
    <col min="8455" max="8455" width="7.42578125" style="114" customWidth="1"/>
    <col min="8456" max="8456" width="20.42578125" style="114" customWidth="1"/>
    <col min="8457" max="8457" width="17.140625" style="114" customWidth="1"/>
    <col min="8458" max="8458" width="12.7109375" style="114" customWidth="1"/>
    <col min="8459" max="8710" width="9.140625" style="114"/>
    <col min="8711" max="8711" width="7.42578125" style="114" customWidth="1"/>
    <col min="8712" max="8712" width="20.42578125" style="114" customWidth="1"/>
    <col min="8713" max="8713" width="17.140625" style="114" customWidth="1"/>
    <col min="8714" max="8714" width="12.7109375" style="114" customWidth="1"/>
    <col min="8715" max="8966" width="9.140625" style="114"/>
    <col min="8967" max="8967" width="7.42578125" style="114" customWidth="1"/>
    <col min="8968" max="8968" width="20.42578125" style="114" customWidth="1"/>
    <col min="8969" max="8969" width="17.140625" style="114" customWidth="1"/>
    <col min="8970" max="8970" width="12.7109375" style="114" customWidth="1"/>
    <col min="8971" max="9222" width="9.140625" style="114"/>
    <col min="9223" max="9223" width="7.42578125" style="114" customWidth="1"/>
    <col min="9224" max="9224" width="20.42578125" style="114" customWidth="1"/>
    <col min="9225" max="9225" width="17.140625" style="114" customWidth="1"/>
    <col min="9226" max="9226" width="12.7109375" style="114" customWidth="1"/>
    <col min="9227" max="9478" width="9.140625" style="114"/>
    <col min="9479" max="9479" width="7.42578125" style="114" customWidth="1"/>
    <col min="9480" max="9480" width="20.42578125" style="114" customWidth="1"/>
    <col min="9481" max="9481" width="17.140625" style="114" customWidth="1"/>
    <col min="9482" max="9482" width="12.7109375" style="114" customWidth="1"/>
    <col min="9483" max="9734" width="9.140625" style="114"/>
    <col min="9735" max="9735" width="7.42578125" style="114" customWidth="1"/>
    <col min="9736" max="9736" width="20.42578125" style="114" customWidth="1"/>
    <col min="9737" max="9737" width="17.140625" style="114" customWidth="1"/>
    <col min="9738" max="9738" width="12.7109375" style="114" customWidth="1"/>
    <col min="9739" max="9990" width="9.140625" style="114"/>
    <col min="9991" max="9991" width="7.42578125" style="114" customWidth="1"/>
    <col min="9992" max="9992" width="20.42578125" style="114" customWidth="1"/>
    <col min="9993" max="9993" width="17.140625" style="114" customWidth="1"/>
    <col min="9994" max="9994" width="12.7109375" style="114" customWidth="1"/>
    <col min="9995" max="10246" width="9.140625" style="114"/>
    <col min="10247" max="10247" width="7.42578125" style="114" customWidth="1"/>
    <col min="10248" max="10248" width="20.42578125" style="114" customWidth="1"/>
    <col min="10249" max="10249" width="17.140625" style="114" customWidth="1"/>
    <col min="10250" max="10250" width="12.7109375" style="114" customWidth="1"/>
    <col min="10251" max="10502" width="9.140625" style="114"/>
    <col min="10503" max="10503" width="7.42578125" style="114" customWidth="1"/>
    <col min="10504" max="10504" width="20.42578125" style="114" customWidth="1"/>
    <col min="10505" max="10505" width="17.140625" style="114" customWidth="1"/>
    <col min="10506" max="10506" width="12.7109375" style="114" customWidth="1"/>
    <col min="10507" max="10758" width="9.140625" style="114"/>
    <col min="10759" max="10759" width="7.42578125" style="114" customWidth="1"/>
    <col min="10760" max="10760" width="20.42578125" style="114" customWidth="1"/>
    <col min="10761" max="10761" width="17.140625" style="114" customWidth="1"/>
    <col min="10762" max="10762" width="12.7109375" style="114" customWidth="1"/>
    <col min="10763" max="11014" width="9.140625" style="114"/>
    <col min="11015" max="11015" width="7.42578125" style="114" customWidth="1"/>
    <col min="11016" max="11016" width="20.42578125" style="114" customWidth="1"/>
    <col min="11017" max="11017" width="17.140625" style="114" customWidth="1"/>
    <col min="11018" max="11018" width="12.7109375" style="114" customWidth="1"/>
    <col min="11019" max="11270" width="9.140625" style="114"/>
    <col min="11271" max="11271" width="7.42578125" style="114" customWidth="1"/>
    <col min="11272" max="11272" width="20.42578125" style="114" customWidth="1"/>
    <col min="11273" max="11273" width="17.140625" style="114" customWidth="1"/>
    <col min="11274" max="11274" width="12.7109375" style="114" customWidth="1"/>
    <col min="11275" max="11526" width="9.140625" style="114"/>
    <col min="11527" max="11527" width="7.42578125" style="114" customWidth="1"/>
    <col min="11528" max="11528" width="20.42578125" style="114" customWidth="1"/>
    <col min="11529" max="11529" width="17.140625" style="114" customWidth="1"/>
    <col min="11530" max="11530" width="12.7109375" style="114" customWidth="1"/>
    <col min="11531" max="11782" width="9.140625" style="114"/>
    <col min="11783" max="11783" width="7.42578125" style="114" customWidth="1"/>
    <col min="11784" max="11784" width="20.42578125" style="114" customWidth="1"/>
    <col min="11785" max="11785" width="17.140625" style="114" customWidth="1"/>
    <col min="11786" max="11786" width="12.7109375" style="114" customWidth="1"/>
    <col min="11787" max="12038" width="9.140625" style="114"/>
    <col min="12039" max="12039" width="7.42578125" style="114" customWidth="1"/>
    <col min="12040" max="12040" width="20.42578125" style="114" customWidth="1"/>
    <col min="12041" max="12041" width="17.140625" style="114" customWidth="1"/>
    <col min="12042" max="12042" width="12.7109375" style="114" customWidth="1"/>
    <col min="12043" max="12294" width="9.140625" style="114"/>
    <col min="12295" max="12295" width="7.42578125" style="114" customWidth="1"/>
    <col min="12296" max="12296" width="20.42578125" style="114" customWidth="1"/>
    <col min="12297" max="12297" width="17.140625" style="114" customWidth="1"/>
    <col min="12298" max="12298" width="12.7109375" style="114" customWidth="1"/>
    <col min="12299" max="12550" width="9.140625" style="114"/>
    <col min="12551" max="12551" width="7.42578125" style="114" customWidth="1"/>
    <col min="12552" max="12552" width="20.42578125" style="114" customWidth="1"/>
    <col min="12553" max="12553" width="17.140625" style="114" customWidth="1"/>
    <col min="12554" max="12554" width="12.7109375" style="114" customWidth="1"/>
    <col min="12555" max="12806" width="9.140625" style="114"/>
    <col min="12807" max="12807" width="7.42578125" style="114" customWidth="1"/>
    <col min="12808" max="12808" width="20.42578125" style="114" customWidth="1"/>
    <col min="12809" max="12809" width="17.140625" style="114" customWidth="1"/>
    <col min="12810" max="12810" width="12.7109375" style="114" customWidth="1"/>
    <col min="12811" max="13062" width="9.140625" style="114"/>
    <col min="13063" max="13063" width="7.42578125" style="114" customWidth="1"/>
    <col min="13064" max="13064" width="20.42578125" style="114" customWidth="1"/>
    <col min="13065" max="13065" width="17.140625" style="114" customWidth="1"/>
    <col min="13066" max="13066" width="12.7109375" style="114" customWidth="1"/>
    <col min="13067" max="13318" width="9.140625" style="114"/>
    <col min="13319" max="13319" width="7.42578125" style="114" customWidth="1"/>
    <col min="13320" max="13320" width="20.42578125" style="114" customWidth="1"/>
    <col min="13321" max="13321" width="17.140625" style="114" customWidth="1"/>
    <col min="13322" max="13322" width="12.7109375" style="114" customWidth="1"/>
    <col min="13323" max="13574" width="9.140625" style="114"/>
    <col min="13575" max="13575" width="7.42578125" style="114" customWidth="1"/>
    <col min="13576" max="13576" width="20.42578125" style="114" customWidth="1"/>
    <col min="13577" max="13577" width="17.140625" style="114" customWidth="1"/>
    <col min="13578" max="13578" width="12.7109375" style="114" customWidth="1"/>
    <col min="13579" max="13830" width="9.140625" style="114"/>
    <col min="13831" max="13831" width="7.42578125" style="114" customWidth="1"/>
    <col min="13832" max="13832" width="20.42578125" style="114" customWidth="1"/>
    <col min="13833" max="13833" width="17.140625" style="114" customWidth="1"/>
    <col min="13834" max="13834" width="12.7109375" style="114" customWidth="1"/>
    <col min="13835" max="14086" width="9.140625" style="114"/>
    <col min="14087" max="14087" width="7.42578125" style="114" customWidth="1"/>
    <col min="14088" max="14088" width="20.42578125" style="114" customWidth="1"/>
    <col min="14089" max="14089" width="17.140625" style="114" customWidth="1"/>
    <col min="14090" max="14090" width="12.7109375" style="114" customWidth="1"/>
    <col min="14091" max="14342" width="9.140625" style="114"/>
    <col min="14343" max="14343" width="7.42578125" style="114" customWidth="1"/>
    <col min="14344" max="14344" width="20.42578125" style="114" customWidth="1"/>
    <col min="14345" max="14345" width="17.140625" style="114" customWidth="1"/>
    <col min="14346" max="14346" width="12.7109375" style="114" customWidth="1"/>
    <col min="14347" max="14598" width="9.140625" style="114"/>
    <col min="14599" max="14599" width="7.42578125" style="114" customWidth="1"/>
    <col min="14600" max="14600" width="20.42578125" style="114" customWidth="1"/>
    <col min="14601" max="14601" width="17.140625" style="114" customWidth="1"/>
    <col min="14602" max="14602" width="12.7109375" style="114" customWidth="1"/>
    <col min="14603" max="14854" width="9.140625" style="114"/>
    <col min="14855" max="14855" width="7.42578125" style="114" customWidth="1"/>
    <col min="14856" max="14856" width="20.42578125" style="114" customWidth="1"/>
    <col min="14857" max="14857" width="17.140625" style="114" customWidth="1"/>
    <col min="14858" max="14858" width="12.7109375" style="114" customWidth="1"/>
    <col min="14859" max="15110" width="9.140625" style="114"/>
    <col min="15111" max="15111" width="7.42578125" style="114" customWidth="1"/>
    <col min="15112" max="15112" width="20.42578125" style="114" customWidth="1"/>
    <col min="15113" max="15113" width="17.140625" style="114" customWidth="1"/>
    <col min="15114" max="15114" width="12.7109375" style="114" customWidth="1"/>
    <col min="15115" max="15366" width="9.140625" style="114"/>
    <col min="15367" max="15367" width="7.42578125" style="114" customWidth="1"/>
    <col min="15368" max="15368" width="20.42578125" style="114" customWidth="1"/>
    <col min="15369" max="15369" width="17.140625" style="114" customWidth="1"/>
    <col min="15370" max="15370" width="12.7109375" style="114" customWidth="1"/>
    <col min="15371" max="15622" width="9.140625" style="114"/>
    <col min="15623" max="15623" width="7.42578125" style="114" customWidth="1"/>
    <col min="15624" max="15624" width="20.42578125" style="114" customWidth="1"/>
    <col min="15625" max="15625" width="17.140625" style="114" customWidth="1"/>
    <col min="15626" max="15626" width="12.7109375" style="114" customWidth="1"/>
    <col min="15627" max="15878" width="9.140625" style="114"/>
    <col min="15879" max="15879" width="7.42578125" style="114" customWidth="1"/>
    <col min="15880" max="15880" width="20.42578125" style="114" customWidth="1"/>
    <col min="15881" max="15881" width="17.140625" style="114" customWidth="1"/>
    <col min="15882" max="15882" width="12.7109375" style="114" customWidth="1"/>
    <col min="15883" max="16134" width="9.140625" style="114"/>
    <col min="16135" max="16135" width="7.42578125" style="114" customWidth="1"/>
    <col min="16136" max="16136" width="20.42578125" style="114" customWidth="1"/>
    <col min="16137" max="16137" width="17.140625" style="114" customWidth="1"/>
    <col min="16138" max="16138" width="12.7109375" style="114" customWidth="1"/>
    <col min="16139" max="16384" width="9.140625" style="114"/>
  </cols>
  <sheetData>
    <row r="9" spans="3:9" x14ac:dyDescent="0.25">
      <c r="C9" s="114" t="s">
        <v>42</v>
      </c>
      <c r="E9" s="145" t="s">
        <v>212</v>
      </c>
      <c r="F9" s="145"/>
      <c r="G9" s="145"/>
      <c r="H9" s="145"/>
    </row>
    <row r="11" spans="3:9" ht="15" customHeight="1" x14ac:dyDescent="0.25">
      <c r="C11" s="114" t="s">
        <v>43</v>
      </c>
      <c r="D11" s="146" t="s">
        <v>213</v>
      </c>
      <c r="E11" s="146"/>
      <c r="F11" s="146"/>
      <c r="G11" s="146"/>
      <c r="H11" s="146"/>
      <c r="I11" s="146"/>
    </row>
    <row r="12" spans="3:9" ht="15" customHeight="1" x14ac:dyDescent="0.25">
      <c r="D12" s="138"/>
      <c r="E12" s="138"/>
      <c r="F12" s="138"/>
      <c r="G12" s="138"/>
      <c r="H12" s="138"/>
      <c r="I12" s="138"/>
    </row>
    <row r="13" spans="3:9" x14ac:dyDescent="0.25">
      <c r="D13" s="138"/>
      <c r="E13" s="138"/>
      <c r="F13" s="138"/>
      <c r="G13" s="138"/>
      <c r="H13" s="138"/>
      <c r="I13" s="138"/>
    </row>
    <row r="14" spans="3:9" x14ac:dyDescent="0.25">
      <c r="C14" s="114" t="s">
        <v>185</v>
      </c>
    </row>
    <row r="17" spans="3:8" ht="15.75" x14ac:dyDescent="0.25">
      <c r="C17" s="115" t="s">
        <v>44</v>
      </c>
    </row>
    <row r="21" spans="3:8" x14ac:dyDescent="0.25">
      <c r="C21" s="116" t="s">
        <v>167</v>
      </c>
      <c r="D21" s="117"/>
      <c r="E21" s="117"/>
      <c r="F21" s="117"/>
      <c r="G21" s="117"/>
      <c r="H21" s="118" t="str">
        <f>'1. PREDDELA'!F45</f>
        <v/>
      </c>
    </row>
    <row r="22" spans="3:8" x14ac:dyDescent="0.25">
      <c r="H22" s="119"/>
    </row>
    <row r="23" spans="3:8" x14ac:dyDescent="0.25">
      <c r="C23" s="116" t="s">
        <v>168</v>
      </c>
      <c r="D23" s="117"/>
      <c r="E23" s="117"/>
      <c r="F23" s="117"/>
      <c r="G23" s="117"/>
      <c r="H23" s="118" t="str">
        <f>'2. ZEMELJSKA DELA'!F21</f>
        <v/>
      </c>
    </row>
    <row r="24" spans="3:8" x14ac:dyDescent="0.25">
      <c r="H24" s="119"/>
    </row>
    <row r="25" spans="3:8" x14ac:dyDescent="0.25">
      <c r="C25" s="116" t="s">
        <v>169</v>
      </c>
      <c r="D25" s="117"/>
      <c r="E25" s="117"/>
      <c r="F25" s="117"/>
      <c r="G25" s="117"/>
      <c r="H25" s="118" t="str">
        <f>'3. VOZIŠČNE KONSTRUKCIJE'!F44</f>
        <v/>
      </c>
    </row>
    <row r="26" spans="3:8" x14ac:dyDescent="0.25">
      <c r="H26" s="119"/>
    </row>
    <row r="27" spans="3:8" x14ac:dyDescent="0.25">
      <c r="C27" s="116" t="s">
        <v>170</v>
      </c>
      <c r="D27" s="117"/>
      <c r="E27" s="117"/>
      <c r="F27" s="117"/>
      <c r="G27" s="117"/>
      <c r="H27" s="118" t="str">
        <f>'4. ODVODNJAVANJE'!F31</f>
        <v/>
      </c>
    </row>
    <row r="28" spans="3:8" x14ac:dyDescent="0.25">
      <c r="H28" s="119"/>
    </row>
    <row r="29" spans="3:8" x14ac:dyDescent="0.25">
      <c r="C29" s="116" t="s">
        <v>171</v>
      </c>
      <c r="D29" s="117"/>
      <c r="E29" s="117"/>
      <c r="F29" s="117"/>
      <c r="G29" s="117"/>
      <c r="H29" s="118" t="str">
        <f>'5. GRADBENA IN OBRTNIŠKA DELA'!F19</f>
        <v/>
      </c>
    </row>
    <row r="30" spans="3:8" x14ac:dyDescent="0.25">
      <c r="H30" s="119"/>
    </row>
    <row r="31" spans="3:8" x14ac:dyDescent="0.25">
      <c r="C31" s="116" t="s">
        <v>172</v>
      </c>
      <c r="D31" s="117"/>
      <c r="E31" s="117"/>
      <c r="F31" s="117"/>
      <c r="G31" s="117"/>
      <c r="H31" s="118" t="str">
        <f>'6. OPREMA CEST'!F31</f>
        <v/>
      </c>
    </row>
    <row r="32" spans="3:8" x14ac:dyDescent="0.25">
      <c r="H32" s="119"/>
    </row>
    <row r="33" spans="2:8" x14ac:dyDescent="0.25">
      <c r="C33" s="116" t="s">
        <v>173</v>
      </c>
      <c r="D33" s="117"/>
      <c r="E33" s="117"/>
      <c r="F33" s="117"/>
      <c r="G33" s="117"/>
      <c r="H33" s="118" t="str">
        <f>'7. TUJE STORITVE'!F38</f>
        <v/>
      </c>
    </row>
    <row r="34" spans="2:8" x14ac:dyDescent="0.25">
      <c r="H34" s="119"/>
    </row>
    <row r="35" spans="2:8" x14ac:dyDescent="0.25">
      <c r="C35" s="116" t="s">
        <v>174</v>
      </c>
      <c r="D35" s="117"/>
      <c r="E35" s="117"/>
      <c r="F35" s="117"/>
      <c r="G35" s="117"/>
      <c r="H35" s="118">
        <f>SUM(H21:H33)*0.05</f>
        <v>0</v>
      </c>
    </row>
    <row r="38" spans="2:8" x14ac:dyDescent="0.25">
      <c r="F38" s="120" t="s">
        <v>45</v>
      </c>
      <c r="H38" s="119">
        <f>SUM(H21:H36)</f>
        <v>0</v>
      </c>
    </row>
    <row r="39" spans="2:8" x14ac:dyDescent="0.25">
      <c r="F39" s="120"/>
      <c r="H39" s="119"/>
    </row>
    <row r="40" spans="2:8" x14ac:dyDescent="0.25">
      <c r="F40" s="120" t="s">
        <v>200</v>
      </c>
      <c r="H40" s="119">
        <f>0.22*H38</f>
        <v>0</v>
      </c>
    </row>
    <row r="41" spans="2:8" x14ac:dyDescent="0.25">
      <c r="H41" s="119"/>
    </row>
    <row r="42" spans="2:8" x14ac:dyDescent="0.25">
      <c r="H42" s="121"/>
    </row>
    <row r="43" spans="2:8" ht="15.75" x14ac:dyDescent="0.25">
      <c r="C43" s="122" t="s">
        <v>46</v>
      </c>
      <c r="D43" s="117"/>
      <c r="E43" s="117"/>
      <c r="F43" s="117"/>
      <c r="G43" s="117"/>
      <c r="H43" s="123">
        <f>H38+H40</f>
        <v>0</v>
      </c>
    </row>
    <row r="48" spans="2:8" ht="15.75" hidden="1" thickBot="1" x14ac:dyDescent="0.3">
      <c r="B48" s="144" t="s">
        <v>47</v>
      </c>
      <c r="C48" s="144"/>
      <c r="D48" s="144"/>
      <c r="E48" s="144"/>
      <c r="F48" s="124">
        <v>1</v>
      </c>
    </row>
  </sheetData>
  <sheetProtection selectLockedCells="1" selectUnlockedCells="1"/>
  <mergeCells count="3">
    <mergeCell ref="B48:E48"/>
    <mergeCell ref="E9:H9"/>
    <mergeCell ref="D11:I11"/>
  </mergeCells>
  <pageMargins left="0.7" right="0.7" top="0.75" bottom="0.75" header="0.3" footer="0.3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&amp;L&amp;F&amp;CStran &amp;P</oddFooter>
  </headerFooter>
  <ignoredErrors>
    <ignoredError sqref="H35 H3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45"/>
  <sheetViews>
    <sheetView view="pageBreakPreview" topLeftCell="A24" zoomScaleNormal="115" zoomScaleSheetLayoutView="100" zoomScalePageLayoutView="140" workbookViewId="0">
      <selection activeCell="G40" sqref="G40:G41"/>
    </sheetView>
  </sheetViews>
  <sheetFormatPr defaultColWidth="9.140625" defaultRowHeight="12.75" x14ac:dyDescent="0.2"/>
  <cols>
    <col min="1" max="1" width="2.140625" style="49" customWidth="1"/>
    <col min="2" max="2" width="6.140625" style="43" customWidth="1"/>
    <col min="3" max="3" width="5.42578125" style="44" customWidth="1"/>
    <col min="4" max="4" width="45.42578125" style="45" customWidth="1"/>
    <col min="5" max="5" width="9.140625" style="46"/>
    <col min="6" max="6" width="9.140625" style="46" customWidth="1"/>
    <col min="7" max="7" width="9.7109375" style="46" customWidth="1"/>
    <col min="8" max="8" width="4" style="47" customWidth="1"/>
    <col min="9" max="9" width="16.85546875" style="48" hidden="1" customWidth="1"/>
    <col min="10" max="10" width="9.140625" style="47" customWidth="1"/>
    <col min="11" max="16384" width="9.140625" style="47"/>
  </cols>
  <sheetData>
    <row r="1" spans="1:9" x14ac:dyDescent="0.2">
      <c r="A1" s="42"/>
    </row>
    <row r="2" spans="1:9" ht="25.5" x14ac:dyDescent="0.2">
      <c r="B2" s="50" t="s">
        <v>36</v>
      </c>
      <c r="C2" s="50" t="s">
        <v>41</v>
      </c>
      <c r="D2" s="50" t="s">
        <v>37</v>
      </c>
      <c r="E2" s="51" t="s">
        <v>38</v>
      </c>
      <c r="F2" s="51" t="s">
        <v>39</v>
      </c>
      <c r="G2" s="51" t="s">
        <v>40</v>
      </c>
      <c r="I2" s="52" t="s">
        <v>48</v>
      </c>
    </row>
    <row r="3" spans="1:9" s="57" customFormat="1" x14ac:dyDescent="0.2">
      <c r="A3" s="53"/>
      <c r="B3" s="54"/>
      <c r="C3" s="54"/>
      <c r="D3" s="55"/>
      <c r="E3" s="56"/>
      <c r="F3" s="56"/>
      <c r="G3" s="56"/>
      <c r="I3" s="58"/>
    </row>
    <row r="4" spans="1:9" ht="15.75" x14ac:dyDescent="0.2">
      <c r="B4" s="149" t="s">
        <v>0</v>
      </c>
      <c r="C4" s="149"/>
      <c r="D4" s="149"/>
      <c r="E4" s="149"/>
      <c r="F4" s="149"/>
      <c r="G4" s="149"/>
    </row>
    <row r="5" spans="1:9" ht="12.75" customHeight="1" x14ac:dyDescent="0.2">
      <c r="B5" s="59"/>
      <c r="C5" s="59"/>
      <c r="D5" s="59"/>
      <c r="E5" s="60" t="str">
        <f>IF(SUM(E8:E10)=0,0,"")</f>
        <v/>
      </c>
      <c r="F5" s="60"/>
      <c r="G5" s="60"/>
    </row>
    <row r="6" spans="1:9" ht="21.2" customHeight="1" x14ac:dyDescent="0.25">
      <c r="B6" s="150" t="s">
        <v>28</v>
      </c>
      <c r="C6" s="151"/>
      <c r="D6" s="151"/>
      <c r="E6" s="61" t="str">
        <f>IF(SUM(E8:E10)=0,0,"")</f>
        <v/>
      </c>
      <c r="F6" s="61"/>
      <c r="G6" s="62"/>
    </row>
    <row r="7" spans="1:9" x14ac:dyDescent="0.2">
      <c r="E7" s="60" t="str">
        <f>IF(SUM(E8:E10)=0,0,"")</f>
        <v/>
      </c>
      <c r="F7" s="60"/>
      <c r="G7" s="60"/>
    </row>
    <row r="8" spans="1:9" ht="38.25" x14ac:dyDescent="0.2">
      <c r="B8" s="63" t="s">
        <v>2</v>
      </c>
      <c r="C8" s="64" t="s">
        <v>1</v>
      </c>
      <c r="D8" s="65" t="s">
        <v>49</v>
      </c>
      <c r="E8" s="66">
        <v>0.82</v>
      </c>
      <c r="F8" s="66"/>
      <c r="G8" s="66" t="str">
        <f t="shared" ref="G8:G10" si="0">IF(F8="","",E8*F8)</f>
        <v/>
      </c>
      <c r="I8" s="88">
        <v>1410</v>
      </c>
    </row>
    <row r="9" spans="1:9" ht="38.25" x14ac:dyDescent="0.2">
      <c r="B9" s="63" t="s">
        <v>3</v>
      </c>
      <c r="C9" s="64" t="s">
        <v>1</v>
      </c>
      <c r="D9" s="65" t="s">
        <v>50</v>
      </c>
      <c r="E9" s="66">
        <f>+E8</f>
        <v>0.82</v>
      </c>
      <c r="F9" s="66"/>
      <c r="G9" s="66" t="str">
        <f t="shared" si="0"/>
        <v/>
      </c>
      <c r="I9" s="87">
        <v>0</v>
      </c>
    </row>
    <row r="10" spans="1:9" ht="38.25" x14ac:dyDescent="0.2">
      <c r="B10" s="63" t="s">
        <v>5</v>
      </c>
      <c r="C10" s="64" t="s">
        <v>4</v>
      </c>
      <c r="D10" s="65" t="s">
        <v>51</v>
      </c>
      <c r="E10" s="66">
        <v>42</v>
      </c>
      <c r="F10" s="66"/>
      <c r="G10" s="66" t="str">
        <f t="shared" si="0"/>
        <v/>
      </c>
      <c r="I10" s="88">
        <v>23</v>
      </c>
    </row>
    <row r="11" spans="1:9" x14ac:dyDescent="0.2">
      <c r="E11" s="102" t="str">
        <f>IF(AND(E13=0,E19=0,E27=0,E35=0),0,"")</f>
        <v/>
      </c>
      <c r="G11" s="102"/>
    </row>
    <row r="12" spans="1:9" ht="21.2" customHeight="1" x14ac:dyDescent="0.25">
      <c r="B12" s="150" t="s">
        <v>29</v>
      </c>
      <c r="C12" s="151"/>
      <c r="D12" s="151"/>
      <c r="E12" s="61" t="str">
        <f>IF(AND(E13=0,E19=0,E27=0,E35=0),0,"")</f>
        <v/>
      </c>
      <c r="F12" s="61"/>
      <c r="G12" s="62"/>
    </row>
    <row r="13" spans="1:9" ht="21.2" customHeight="1" x14ac:dyDescent="0.2">
      <c r="B13" s="152" t="s">
        <v>30</v>
      </c>
      <c r="C13" s="152"/>
      <c r="D13" s="152"/>
      <c r="E13" s="67" t="str">
        <f>IF(SUM(E15:E17)=0,0,"")</f>
        <v/>
      </c>
      <c r="F13" s="67"/>
      <c r="G13" s="67"/>
    </row>
    <row r="14" spans="1:9" x14ac:dyDescent="0.2">
      <c r="E14" s="60" t="str">
        <f>IF(SUM(E15:E17)=0,0,"")</f>
        <v/>
      </c>
      <c r="F14" s="60"/>
      <c r="G14" s="60"/>
    </row>
    <row r="15" spans="1:9" ht="38.25" x14ac:dyDescent="0.2">
      <c r="B15" s="63" t="s">
        <v>7</v>
      </c>
      <c r="C15" s="64" t="s">
        <v>6</v>
      </c>
      <c r="D15" s="65" t="s">
        <v>52</v>
      </c>
      <c r="E15" s="66">
        <v>50</v>
      </c>
      <c r="F15" s="66"/>
      <c r="G15" s="66" t="str">
        <f t="shared" ref="G15:G17" si="1">IF(F15="","",E15*F15)</f>
        <v/>
      </c>
      <c r="I15" s="92">
        <v>14</v>
      </c>
    </row>
    <row r="16" spans="1:9" ht="38.25" x14ac:dyDescent="0.2">
      <c r="B16" s="63" t="s">
        <v>8</v>
      </c>
      <c r="C16" s="64" t="s">
        <v>4</v>
      </c>
      <c r="D16" s="65" t="s">
        <v>53</v>
      </c>
      <c r="E16" s="66">
        <v>4</v>
      </c>
      <c r="F16" s="66"/>
      <c r="G16" s="66" t="str">
        <f t="shared" si="1"/>
        <v/>
      </c>
      <c r="I16" s="92">
        <v>45</v>
      </c>
    </row>
    <row r="17" spans="2:9" ht="25.5" x14ac:dyDescent="0.2">
      <c r="B17" s="63" t="s">
        <v>9</v>
      </c>
      <c r="C17" s="64" t="s">
        <v>4</v>
      </c>
      <c r="D17" s="65" t="s">
        <v>242</v>
      </c>
      <c r="E17" s="66">
        <f>+E16</f>
        <v>4</v>
      </c>
      <c r="F17" s="66"/>
      <c r="G17" s="66" t="str">
        <f t="shared" si="1"/>
        <v/>
      </c>
      <c r="I17" s="94">
        <v>60</v>
      </c>
    </row>
    <row r="18" spans="2:9" x14ac:dyDescent="0.2">
      <c r="E18" s="60" t="str">
        <f>IF(SUM(E21:E25)=0,0,"")</f>
        <v/>
      </c>
      <c r="F18" s="60"/>
      <c r="G18" s="60"/>
    </row>
    <row r="19" spans="2:9" ht="21.75" customHeight="1" x14ac:dyDescent="0.2">
      <c r="B19" s="153" t="s">
        <v>31</v>
      </c>
      <c r="C19" s="153"/>
      <c r="D19" s="153"/>
      <c r="E19" s="68" t="str">
        <f>IF(SUM(E21:E25)=0,0,"")</f>
        <v/>
      </c>
      <c r="F19" s="68"/>
      <c r="G19" s="68"/>
    </row>
    <row r="20" spans="2:9" x14ac:dyDescent="0.2">
      <c r="E20" s="60" t="str">
        <f>IF(SUM(E21:E25)=0,0,"")</f>
        <v/>
      </c>
      <c r="F20" s="60"/>
      <c r="G20" s="60"/>
    </row>
    <row r="21" spans="2:9" ht="25.5" x14ac:dyDescent="0.2">
      <c r="B21" s="63" t="s">
        <v>10</v>
      </c>
      <c r="C21" s="64" t="s">
        <v>4</v>
      </c>
      <c r="D21" s="65" t="s">
        <v>11</v>
      </c>
      <c r="E21" s="66">
        <v>8</v>
      </c>
      <c r="F21" s="66"/>
      <c r="G21" s="66" t="str">
        <f>IF(F21="","",E21*F21)</f>
        <v/>
      </c>
      <c r="I21" s="95">
        <v>16</v>
      </c>
    </row>
    <row r="22" spans="2:9" ht="25.5" x14ac:dyDescent="0.2">
      <c r="B22" s="63" t="s">
        <v>14</v>
      </c>
      <c r="C22" s="64" t="s">
        <v>6</v>
      </c>
      <c r="D22" s="65" t="s">
        <v>15</v>
      </c>
      <c r="E22" s="66">
        <v>150</v>
      </c>
      <c r="F22" s="66"/>
      <c r="G22" s="66" t="str">
        <f t="shared" ref="G22:G25" si="2">IF(F22="","",E22*F22)</f>
        <v/>
      </c>
      <c r="I22" s="96">
        <v>10</v>
      </c>
    </row>
    <row r="23" spans="2:9" ht="25.5" x14ac:dyDescent="0.2">
      <c r="B23" s="63" t="s">
        <v>16</v>
      </c>
      <c r="C23" s="64" t="s">
        <v>6</v>
      </c>
      <c r="D23" s="65" t="s">
        <v>241</v>
      </c>
      <c r="E23" s="66">
        <v>11</v>
      </c>
      <c r="F23" s="66"/>
      <c r="G23" s="66" t="str">
        <f t="shared" si="2"/>
        <v/>
      </c>
      <c r="I23" s="96">
        <v>10</v>
      </c>
    </row>
    <row r="24" spans="2:9" ht="25.5" x14ac:dyDescent="0.2">
      <c r="B24" s="63" t="s">
        <v>17</v>
      </c>
      <c r="C24" s="64" t="s">
        <v>18</v>
      </c>
      <c r="D24" s="65" t="s">
        <v>240</v>
      </c>
      <c r="E24" s="66">
        <v>6</v>
      </c>
      <c r="F24" s="66"/>
      <c r="G24" s="66" t="str">
        <f t="shared" si="2"/>
        <v/>
      </c>
      <c r="I24" s="96">
        <v>7</v>
      </c>
    </row>
    <row r="25" spans="2:9" ht="25.5" x14ac:dyDescent="0.2">
      <c r="B25" s="63" t="s">
        <v>19</v>
      </c>
      <c r="C25" s="64" t="s">
        <v>12</v>
      </c>
      <c r="D25" s="65" t="s">
        <v>201</v>
      </c>
      <c r="E25" s="66">
        <v>250</v>
      </c>
      <c r="F25" s="66"/>
      <c r="G25" s="66" t="str">
        <f t="shared" si="2"/>
        <v/>
      </c>
      <c r="I25" s="97">
        <v>0</v>
      </c>
    </row>
    <row r="26" spans="2:9" x14ac:dyDescent="0.2">
      <c r="E26" s="69" t="str">
        <f>IF(SUM(E29:E33)=0,0,"")</f>
        <v/>
      </c>
      <c r="F26" s="69"/>
      <c r="G26" s="69"/>
    </row>
    <row r="27" spans="2:9" ht="21.2" customHeight="1" x14ac:dyDescent="0.2">
      <c r="B27" s="153" t="s">
        <v>32</v>
      </c>
      <c r="C27" s="153"/>
      <c r="D27" s="153"/>
      <c r="E27" s="70" t="str">
        <f>IF(SUM(E29:E33)=0,0,"")</f>
        <v/>
      </c>
      <c r="F27" s="70"/>
      <c r="G27" s="70"/>
    </row>
    <row r="28" spans="2:9" x14ac:dyDescent="0.2">
      <c r="E28" s="69" t="str">
        <f>IF(SUM(E29:E33)=0,0,"")</f>
        <v/>
      </c>
      <c r="F28" s="69"/>
      <c r="G28" s="69"/>
    </row>
    <row r="29" spans="2:9" ht="25.5" x14ac:dyDescent="0.2">
      <c r="B29" s="63" t="s">
        <v>20</v>
      </c>
      <c r="C29" s="64" t="s">
        <v>6</v>
      </c>
      <c r="D29" s="65" t="s">
        <v>239</v>
      </c>
      <c r="E29" s="66">
        <v>10</v>
      </c>
      <c r="F29" s="66"/>
      <c r="G29" s="66" t="str">
        <f t="shared" ref="G29:G33" si="3">IF(F29="","",E29*F29)</f>
        <v/>
      </c>
      <c r="I29" s="91">
        <v>3</v>
      </c>
    </row>
    <row r="30" spans="2:9" ht="38.25" x14ac:dyDescent="0.2">
      <c r="B30" s="63" t="s">
        <v>21</v>
      </c>
      <c r="C30" s="64" t="s">
        <v>6</v>
      </c>
      <c r="D30" s="65" t="s">
        <v>237</v>
      </c>
      <c r="E30" s="136">
        <f>300*6+300*5.5+220*5</f>
        <v>4550</v>
      </c>
      <c r="F30" s="66"/>
      <c r="G30" s="66" t="str">
        <f t="shared" si="3"/>
        <v/>
      </c>
      <c r="I30" s="92">
        <v>5</v>
      </c>
    </row>
    <row r="31" spans="2:9" ht="51" x14ac:dyDescent="0.2">
      <c r="B31" s="63" t="s">
        <v>22</v>
      </c>
      <c r="C31" s="64" t="s">
        <v>6</v>
      </c>
      <c r="D31" s="65" t="s">
        <v>238</v>
      </c>
      <c r="E31" s="66">
        <v>30</v>
      </c>
      <c r="F31" s="66"/>
      <c r="G31" s="66" t="str">
        <f t="shared" si="3"/>
        <v/>
      </c>
      <c r="I31" s="90">
        <v>0</v>
      </c>
    </row>
    <row r="32" spans="2:9" ht="38.25" x14ac:dyDescent="0.2">
      <c r="B32" s="63" t="s">
        <v>23</v>
      </c>
      <c r="C32" s="64" t="s">
        <v>12</v>
      </c>
      <c r="D32" s="65" t="s">
        <v>54</v>
      </c>
      <c r="E32" s="137">
        <v>26</v>
      </c>
      <c r="F32" s="66"/>
      <c r="G32" s="66" t="str">
        <f t="shared" si="3"/>
        <v/>
      </c>
      <c r="I32" s="92">
        <v>1.2</v>
      </c>
    </row>
    <row r="33" spans="2:9" ht="38.25" x14ac:dyDescent="0.2">
      <c r="B33" s="63" t="s">
        <v>24</v>
      </c>
      <c r="C33" s="64" t="s">
        <v>12</v>
      </c>
      <c r="D33" s="65" t="s">
        <v>236</v>
      </c>
      <c r="E33" s="66">
        <v>16</v>
      </c>
      <c r="F33" s="66"/>
      <c r="G33" s="66" t="str">
        <f t="shared" si="3"/>
        <v/>
      </c>
      <c r="I33" s="93">
        <v>14</v>
      </c>
    </row>
    <row r="34" spans="2:9" x14ac:dyDescent="0.2">
      <c r="E34" s="69" t="str">
        <f>IF(SUM(E37:E37)=0,0,"")</f>
        <v/>
      </c>
      <c r="F34" s="69"/>
      <c r="G34" s="69"/>
    </row>
    <row r="35" spans="2:9" ht="21.2" customHeight="1" x14ac:dyDescent="0.2">
      <c r="B35" s="153" t="s">
        <v>33</v>
      </c>
      <c r="C35" s="153"/>
      <c r="D35" s="153"/>
      <c r="E35" s="70" t="str">
        <f>IF(SUM(E37:E37)=0,0,"")</f>
        <v/>
      </c>
      <c r="F35" s="70"/>
      <c r="G35" s="70"/>
    </row>
    <row r="36" spans="2:9" x14ac:dyDescent="0.2">
      <c r="E36" s="69" t="str">
        <f>IF(SUM(E37:E37)=0,0,"")</f>
        <v/>
      </c>
      <c r="F36" s="69"/>
      <c r="G36" s="69"/>
    </row>
    <row r="37" spans="2:9" ht="25.5" x14ac:dyDescent="0.2">
      <c r="B37" s="63" t="s">
        <v>25</v>
      </c>
      <c r="C37" s="64" t="s">
        <v>6</v>
      </c>
      <c r="D37" s="65" t="s">
        <v>234</v>
      </c>
      <c r="E37" s="66">
        <v>15</v>
      </c>
      <c r="F37" s="66"/>
      <c r="G37" s="66" t="str">
        <f t="shared" ref="G37" si="4">IF(F37="","",E37*F37)</f>
        <v/>
      </c>
      <c r="I37" s="97">
        <v>150</v>
      </c>
    </row>
    <row r="38" spans="2:9" x14ac:dyDescent="0.2">
      <c r="E38" s="102"/>
      <c r="F38" s="102"/>
      <c r="G38" s="102"/>
    </row>
    <row r="39" spans="2:9" ht="21.2" customHeight="1" x14ac:dyDescent="0.25">
      <c r="B39" s="150" t="s">
        <v>34</v>
      </c>
      <c r="C39" s="151"/>
      <c r="D39" s="151"/>
      <c r="E39" s="61"/>
      <c r="F39" s="61"/>
      <c r="G39" s="62"/>
    </row>
    <row r="40" spans="2:9" ht="20.25" customHeight="1" x14ac:dyDescent="0.2">
      <c r="B40" s="152" t="s">
        <v>35</v>
      </c>
      <c r="C40" s="152"/>
      <c r="D40" s="152"/>
      <c r="E40" s="67" t="str">
        <f>IF(SUM(E42:E42)=0,0,"")</f>
        <v/>
      </c>
      <c r="F40" s="67"/>
      <c r="G40" s="67"/>
    </row>
    <row r="41" spans="2:9" x14ac:dyDescent="0.2">
      <c r="E41" s="60" t="str">
        <f>IF(SUM(E42:E42)=0,0,"")</f>
        <v/>
      </c>
      <c r="F41" s="60"/>
      <c r="G41" s="60"/>
    </row>
    <row r="42" spans="2:9" ht="38.25" x14ac:dyDescent="0.2">
      <c r="B42" s="63" t="s">
        <v>26</v>
      </c>
      <c r="C42" s="64" t="s">
        <v>27</v>
      </c>
      <c r="D42" s="65" t="s">
        <v>55</v>
      </c>
      <c r="E42" s="66">
        <v>90</v>
      </c>
      <c r="F42" s="66"/>
      <c r="G42" s="66" t="str">
        <f>IF(F42="","",E42*F42)</f>
        <v/>
      </c>
      <c r="I42" s="89">
        <v>100</v>
      </c>
    </row>
    <row r="43" spans="2:9" ht="25.5" x14ac:dyDescent="0.2">
      <c r="B43" s="63" t="s">
        <v>190</v>
      </c>
      <c r="C43" s="64" t="s">
        <v>4</v>
      </c>
      <c r="D43" s="65" t="s">
        <v>191</v>
      </c>
      <c r="E43" s="66">
        <v>1</v>
      </c>
      <c r="F43" s="66"/>
      <c r="G43" s="66" t="str">
        <f t="shared" ref="G43" si="5">IF(F43="","",E43*F43)</f>
        <v/>
      </c>
      <c r="I43" s="47"/>
    </row>
    <row r="44" spans="2:9" ht="13.5" thickBot="1" x14ac:dyDescent="0.25"/>
    <row r="45" spans="2:9" ht="16.5" thickBot="1" x14ac:dyDescent="0.25">
      <c r="D45" s="71" t="s">
        <v>56</v>
      </c>
      <c r="E45" s="72"/>
      <c r="F45" s="147" t="str">
        <f>IF(SUM(G8:G43)=0,"",SUM(G8:G43))</f>
        <v/>
      </c>
      <c r="G45" s="148"/>
    </row>
  </sheetData>
  <sheetProtection selectLockedCells="1" selectUnlockedCells="1"/>
  <autoFilter ref="E1:G45">
    <filterColumn colId="0">
      <filters blank="1">
        <filter val="0,82"/>
        <filter val="1,00"/>
        <filter val="10,00"/>
        <filter val="11,00"/>
        <filter val="15,00"/>
        <filter val="150,00"/>
        <filter val="16,00"/>
        <filter val="250,00"/>
        <filter val="26,00"/>
        <filter val="30,00"/>
        <filter val="4,00"/>
        <filter val="4.550,00"/>
        <filter val="42,00"/>
        <filter val="50,00"/>
        <filter val="6,00"/>
        <filter val="8,00"/>
        <filter val="90,00"/>
        <filter val="količina"/>
      </filters>
    </filterColumn>
  </autoFilter>
  <dataConsolidate/>
  <mergeCells count="10">
    <mergeCell ref="F45:G45"/>
    <mergeCell ref="B4:G4"/>
    <mergeCell ref="B6:D6"/>
    <mergeCell ref="B12:D12"/>
    <mergeCell ref="B13:D13"/>
    <mergeCell ref="B19:D19"/>
    <mergeCell ref="B27:D27"/>
    <mergeCell ref="B35:D35"/>
    <mergeCell ref="B39:D39"/>
    <mergeCell ref="B40:D4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21"/>
  <sheetViews>
    <sheetView view="pageBreakPreview" topLeftCell="A2" zoomScale="115" zoomScaleNormal="130" zoomScaleSheetLayoutView="115" zoomScalePageLayoutView="120" workbookViewId="0">
      <selection activeCell="G16" sqref="G16:G18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hidden="1" customWidth="1"/>
    <col min="9" max="9" width="16.85546875" style="27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36</v>
      </c>
      <c r="C2" s="16" t="s">
        <v>41</v>
      </c>
      <c r="D2" s="16" t="s">
        <v>37</v>
      </c>
      <c r="E2" s="17" t="s">
        <v>38</v>
      </c>
      <c r="F2" s="17" t="s">
        <v>39</v>
      </c>
      <c r="G2" s="17" t="s">
        <v>40</v>
      </c>
      <c r="I2" s="28" t="s">
        <v>48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9"/>
    </row>
    <row r="4" spans="1:9" ht="15.75" x14ac:dyDescent="0.2">
      <c r="B4" s="154" t="s">
        <v>57</v>
      </c>
      <c r="C4" s="154"/>
      <c r="D4" s="154"/>
      <c r="E4" s="154"/>
      <c r="F4" s="154"/>
      <c r="G4" s="154"/>
    </row>
    <row r="5" spans="1:9" ht="12.75" customHeight="1" x14ac:dyDescent="0.2">
      <c r="B5" s="21"/>
      <c r="C5" s="21"/>
      <c r="D5" s="21"/>
      <c r="E5" s="35" t="str">
        <f>IF(SUM(E8:E10)=0,0,"")</f>
        <v/>
      </c>
      <c r="F5" s="35"/>
      <c r="G5" s="35"/>
    </row>
    <row r="6" spans="1:9" ht="21.2" customHeight="1" x14ac:dyDescent="0.25">
      <c r="B6" s="155" t="s">
        <v>67</v>
      </c>
      <c r="C6" s="156"/>
      <c r="D6" s="156"/>
      <c r="E6" s="37" t="str">
        <f>IF(SUM(E8:E10)=0,0,"")</f>
        <v/>
      </c>
      <c r="F6" s="37"/>
      <c r="G6" s="38"/>
    </row>
    <row r="7" spans="1:9" x14ac:dyDescent="0.2">
      <c r="E7" s="35" t="str">
        <f>IF(SUM(E8:E10)=0,0,"")</f>
        <v/>
      </c>
      <c r="F7" s="35"/>
      <c r="G7" s="35"/>
    </row>
    <row r="8" spans="1:9" ht="51" x14ac:dyDescent="0.2">
      <c r="B8" s="9" t="s">
        <v>58</v>
      </c>
      <c r="C8" s="12" t="s">
        <v>18</v>
      </c>
      <c r="D8" s="14" t="s">
        <v>243</v>
      </c>
      <c r="E8" s="10">
        <v>240</v>
      </c>
      <c r="F8" s="10"/>
      <c r="G8" s="10" t="str">
        <f t="shared" ref="G8:G10" si="0">IF(F8="","",E8*F8)</f>
        <v/>
      </c>
      <c r="I8" s="74">
        <v>5.28</v>
      </c>
    </row>
    <row r="9" spans="1:9" ht="38.25" x14ac:dyDescent="0.2">
      <c r="B9" s="9" t="s">
        <v>60</v>
      </c>
      <c r="C9" s="12" t="s">
        <v>18</v>
      </c>
      <c r="D9" s="14" t="s">
        <v>235</v>
      </c>
      <c r="E9" s="10">
        <f>4710-E8-0.1*'1. PREDDELA'!E30</f>
        <v>4015</v>
      </c>
      <c r="F9" s="10"/>
      <c r="G9" s="10" t="str">
        <f t="shared" si="0"/>
        <v/>
      </c>
      <c r="I9" s="76">
        <v>5.28</v>
      </c>
    </row>
    <row r="10" spans="1:9" ht="102" x14ac:dyDescent="0.2">
      <c r="B10" s="9" t="s">
        <v>61</v>
      </c>
      <c r="C10" s="12" t="s">
        <v>18</v>
      </c>
      <c r="D10" s="14" t="s">
        <v>244</v>
      </c>
      <c r="E10" s="112">
        <f>35*2+35*1+10*0.6+143*0.5+13*0.5+6*0.6</f>
        <v>192.6</v>
      </c>
      <c r="F10" s="10"/>
      <c r="G10" s="10" t="str">
        <f t="shared" si="0"/>
        <v/>
      </c>
      <c r="I10" s="75">
        <v>8.8000000000000007</v>
      </c>
    </row>
    <row r="11" spans="1:9" x14ac:dyDescent="0.2">
      <c r="E11" s="35" t="str">
        <f>IF(SUM(E14:E15)=0,0,"")</f>
        <v/>
      </c>
      <c r="F11" s="35"/>
      <c r="G11" s="35"/>
    </row>
    <row r="12" spans="1:9" ht="21.2" customHeight="1" x14ac:dyDescent="0.25">
      <c r="B12" s="155" t="s">
        <v>59</v>
      </c>
      <c r="C12" s="156"/>
      <c r="D12" s="156"/>
      <c r="E12" s="37" t="str">
        <f>IF(SUM(E14:E15)=0,0,"")</f>
        <v/>
      </c>
      <c r="F12" s="37"/>
      <c r="G12" s="38"/>
    </row>
    <row r="13" spans="1:9" x14ac:dyDescent="0.2">
      <c r="E13" s="35"/>
      <c r="F13" s="35"/>
      <c r="G13" s="35"/>
    </row>
    <row r="14" spans="1:9" ht="38.25" x14ac:dyDescent="0.2">
      <c r="B14" s="9" t="s">
        <v>62</v>
      </c>
      <c r="C14" s="12" t="s">
        <v>6</v>
      </c>
      <c r="D14" s="108" t="s">
        <v>65</v>
      </c>
      <c r="E14" s="10">
        <v>6425</v>
      </c>
      <c r="F14" s="10"/>
      <c r="G14" s="10" t="str">
        <f t="shared" ref="G14:G15" si="1">IF(F14="","",E14*F14)</f>
        <v/>
      </c>
      <c r="I14" s="85">
        <v>2</v>
      </c>
    </row>
    <row r="15" spans="1:9" ht="25.5" x14ac:dyDescent="0.2">
      <c r="B15" s="9" t="s">
        <v>203</v>
      </c>
      <c r="C15" s="12" t="s">
        <v>6</v>
      </c>
      <c r="D15" s="108" t="s">
        <v>208</v>
      </c>
      <c r="E15" s="10">
        <v>6220</v>
      </c>
      <c r="F15" s="10"/>
      <c r="G15" s="10" t="str">
        <f t="shared" si="1"/>
        <v/>
      </c>
      <c r="I15" s="2"/>
    </row>
    <row r="16" spans="1:9" x14ac:dyDescent="0.2">
      <c r="E16" s="134"/>
      <c r="F16" s="35"/>
      <c r="G16" s="35"/>
    </row>
    <row r="17" spans="2:9" ht="21.2" customHeight="1" x14ac:dyDescent="0.25">
      <c r="B17" s="155" t="s">
        <v>68</v>
      </c>
      <c r="C17" s="156"/>
      <c r="D17" s="156"/>
      <c r="E17" s="37" t="str">
        <f>IF(SUM(E19:E19)=0,0,"")</f>
        <v/>
      </c>
      <c r="F17" s="37"/>
      <c r="G17" s="38"/>
    </row>
    <row r="18" spans="2:9" x14ac:dyDescent="0.2">
      <c r="E18" s="35" t="str">
        <f>IF(SUM(E19:E19)=0,0,"")</f>
        <v/>
      </c>
      <c r="F18" s="35"/>
      <c r="G18" s="35"/>
    </row>
    <row r="19" spans="2:9" ht="38.25" x14ac:dyDescent="0.2">
      <c r="B19" s="9" t="s">
        <v>63</v>
      </c>
      <c r="C19" s="12" t="s">
        <v>18</v>
      </c>
      <c r="D19" s="14" t="s">
        <v>66</v>
      </c>
      <c r="E19" s="10">
        <v>2480</v>
      </c>
      <c r="F19" s="10"/>
      <c r="G19" s="10" t="str">
        <f t="shared" ref="G19" si="2">IF(F19="","",E19*F19)</f>
        <v/>
      </c>
      <c r="I19" s="84">
        <v>0</v>
      </c>
    </row>
    <row r="20" spans="2:9" ht="13.5" thickBot="1" x14ac:dyDescent="0.25">
      <c r="B20" s="125"/>
      <c r="C20" s="127"/>
      <c r="D20" s="128"/>
      <c r="E20" s="126"/>
      <c r="F20" s="126"/>
      <c r="G20" s="126"/>
      <c r="I20" s="2"/>
    </row>
    <row r="21" spans="2:9" ht="16.5" thickBot="1" x14ac:dyDescent="0.25">
      <c r="D21" s="24" t="s">
        <v>64</v>
      </c>
      <c r="E21" s="25"/>
      <c r="F21" s="157" t="str">
        <f>IF(SUM(G8:G19)=0,"",SUM(G8:G19))</f>
        <v/>
      </c>
      <c r="G21" s="158"/>
    </row>
  </sheetData>
  <sheetProtection selectLockedCells="1" selectUnlockedCells="1"/>
  <autoFilter ref="E1:G21">
    <filterColumn colId="0">
      <filters blank="1">
        <filter val="192,60"/>
        <filter val="2.480,00"/>
        <filter val="240,00"/>
        <filter val="4.015,00"/>
        <filter val="6.220,00"/>
        <filter val="6.425,00"/>
        <filter val="količina"/>
      </filters>
    </filterColumn>
  </autoFilter>
  <dataConsolidate/>
  <mergeCells count="5">
    <mergeCell ref="B4:G4"/>
    <mergeCell ref="B6:D6"/>
    <mergeCell ref="B12:D12"/>
    <mergeCell ref="F21:G21"/>
    <mergeCell ref="B17:D17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44"/>
  <sheetViews>
    <sheetView view="pageBreakPreview" topLeftCell="A29" zoomScale="115" zoomScaleNormal="115" zoomScaleSheetLayoutView="115" zoomScalePageLayoutView="120" workbookViewId="0">
      <selection activeCell="F38" sqref="F38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7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36</v>
      </c>
      <c r="C2" s="16" t="s">
        <v>41</v>
      </c>
      <c r="D2" s="16" t="s">
        <v>37</v>
      </c>
      <c r="E2" s="17" t="s">
        <v>38</v>
      </c>
      <c r="F2" s="17" t="s">
        <v>39</v>
      </c>
      <c r="G2" s="17" t="s">
        <v>40</v>
      </c>
      <c r="I2" s="28" t="s">
        <v>48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9"/>
    </row>
    <row r="4" spans="1:9" ht="15.75" x14ac:dyDescent="0.2">
      <c r="B4" s="154" t="s">
        <v>69</v>
      </c>
      <c r="C4" s="154"/>
      <c r="D4" s="154"/>
      <c r="E4" s="154"/>
      <c r="F4" s="154"/>
      <c r="G4" s="154"/>
    </row>
    <row r="5" spans="1:9" ht="12.75" customHeight="1" x14ac:dyDescent="0.2">
      <c r="B5" s="21"/>
      <c r="C5" s="21"/>
      <c r="D5" s="21"/>
      <c r="E5" s="40"/>
      <c r="F5" s="40"/>
      <c r="G5" s="40"/>
    </row>
    <row r="6" spans="1:9" ht="21.2" customHeight="1" x14ac:dyDescent="0.25">
      <c r="B6" s="155" t="s">
        <v>100</v>
      </c>
      <c r="C6" s="156"/>
      <c r="D6" s="156"/>
      <c r="E6" s="37"/>
      <c r="F6" s="37"/>
      <c r="G6" s="38"/>
    </row>
    <row r="7" spans="1:9" ht="21.2" customHeight="1" x14ac:dyDescent="0.2">
      <c r="B7" s="161" t="s">
        <v>70</v>
      </c>
      <c r="C7" s="161"/>
      <c r="D7" s="161"/>
      <c r="E7" s="39" t="str">
        <f>IF(SUM(E9:E10)=0,0,"")</f>
        <v/>
      </c>
      <c r="F7" s="39"/>
      <c r="G7" s="39"/>
    </row>
    <row r="8" spans="1:9" x14ac:dyDescent="0.2">
      <c r="E8" s="36" t="str">
        <f>IF(SUM(E9:E10)=0,0,"")</f>
        <v/>
      </c>
      <c r="F8" s="36"/>
      <c r="G8" s="36"/>
    </row>
    <row r="9" spans="1:9" s="113" customFormat="1" ht="38.25" x14ac:dyDescent="0.2">
      <c r="A9" s="109"/>
      <c r="B9" s="110" t="s">
        <v>147</v>
      </c>
      <c r="C9" s="111" t="s">
        <v>18</v>
      </c>
      <c r="D9" s="108" t="s">
        <v>214</v>
      </c>
      <c r="E9" s="112">
        <v>1300</v>
      </c>
      <c r="F9" s="112"/>
      <c r="G9" s="112" t="str">
        <f t="shared" ref="G9:G10" si="0">IF(F9="","",E9*F9)</f>
        <v/>
      </c>
      <c r="I9" s="80">
        <v>22</v>
      </c>
    </row>
    <row r="10" spans="1:9" ht="38.25" x14ac:dyDescent="0.2">
      <c r="B10" s="9" t="s">
        <v>148</v>
      </c>
      <c r="C10" s="12" t="s">
        <v>18</v>
      </c>
      <c r="D10" s="14" t="s">
        <v>175</v>
      </c>
      <c r="E10" s="10">
        <f>E9*0.25</f>
        <v>325</v>
      </c>
      <c r="F10" s="10"/>
      <c r="G10" s="10" t="str">
        <f t="shared" si="0"/>
        <v/>
      </c>
      <c r="I10" s="79">
        <v>5</v>
      </c>
    </row>
    <row r="11" spans="1:9" x14ac:dyDescent="0.2">
      <c r="E11" s="35"/>
      <c r="F11" s="35"/>
      <c r="G11" s="35"/>
    </row>
    <row r="12" spans="1:9" ht="21.75" customHeight="1" x14ac:dyDescent="0.2">
      <c r="B12" s="159" t="s">
        <v>149</v>
      </c>
      <c r="C12" s="159"/>
      <c r="D12" s="159"/>
      <c r="E12" s="36" t="str">
        <f>IF(SUM(E14:E14)=0,0,"")</f>
        <v/>
      </c>
      <c r="F12" s="36"/>
      <c r="G12" s="36"/>
    </row>
    <row r="13" spans="1:9" x14ac:dyDescent="0.2">
      <c r="E13" s="35" t="str">
        <f>IF(SUM(E14:E14)=0,0,"")</f>
        <v/>
      </c>
      <c r="F13" s="35"/>
      <c r="G13" s="35"/>
    </row>
    <row r="14" spans="1:9" ht="38.25" x14ac:dyDescent="0.2">
      <c r="B14" s="9" t="s">
        <v>150</v>
      </c>
      <c r="C14" s="12" t="s">
        <v>6</v>
      </c>
      <c r="D14" s="14" t="s">
        <v>176</v>
      </c>
      <c r="E14" s="10">
        <v>4500</v>
      </c>
      <c r="F14" s="10"/>
      <c r="G14" s="10" t="str">
        <f t="shared" ref="G14" si="1">IF(F14="","",E14*F14)</f>
        <v/>
      </c>
      <c r="I14" s="85">
        <v>0</v>
      </c>
    </row>
    <row r="15" spans="1:9" x14ac:dyDescent="0.2">
      <c r="E15" s="35"/>
      <c r="F15" s="35"/>
      <c r="G15" s="35"/>
    </row>
    <row r="16" spans="1:9" ht="21.2" customHeight="1" x14ac:dyDescent="0.25">
      <c r="B16" s="155" t="s">
        <v>151</v>
      </c>
      <c r="C16" s="156"/>
      <c r="D16" s="156"/>
      <c r="E16" s="37"/>
      <c r="F16" s="37"/>
      <c r="G16" s="38"/>
    </row>
    <row r="17" spans="1:9" s="4" customFormat="1" x14ac:dyDescent="0.2">
      <c r="A17" s="7"/>
      <c r="B17" s="103"/>
      <c r="C17" s="104"/>
      <c r="D17" s="105"/>
      <c r="E17" s="106" t="str">
        <f>IF(SUM(E20:E21)=0,0,"")</f>
        <v/>
      </c>
      <c r="F17" s="106"/>
      <c r="G17" s="106"/>
      <c r="I17" s="29"/>
    </row>
    <row r="18" spans="1:9" s="4" customFormat="1" ht="27" customHeight="1" x14ac:dyDescent="0.2">
      <c r="A18" s="7"/>
      <c r="B18" s="160" t="s">
        <v>152</v>
      </c>
      <c r="C18" s="160"/>
      <c r="D18" s="160"/>
      <c r="E18" s="107" t="str">
        <f>IF(SUM(E20:E21)=0,0,"")</f>
        <v/>
      </c>
      <c r="F18" s="107"/>
      <c r="G18" s="107"/>
      <c r="I18" s="29"/>
    </row>
    <row r="19" spans="1:9" s="4" customFormat="1" x14ac:dyDescent="0.2">
      <c r="A19" s="7"/>
      <c r="B19" s="103"/>
      <c r="C19" s="104"/>
      <c r="D19" s="105"/>
      <c r="E19" s="106" t="str">
        <f>IF(SUM(E20:E21)=0,0,"")</f>
        <v/>
      </c>
      <c r="F19" s="106"/>
      <c r="G19" s="106"/>
      <c r="I19" s="29"/>
    </row>
    <row r="20" spans="1:9" ht="38.25" x14ac:dyDescent="0.2">
      <c r="B20" s="9" t="s">
        <v>153</v>
      </c>
      <c r="C20" s="12" t="s">
        <v>6</v>
      </c>
      <c r="D20" s="14" t="s">
        <v>177</v>
      </c>
      <c r="E20" s="10">
        <f>+E14</f>
        <v>4500</v>
      </c>
      <c r="F20" s="10"/>
      <c r="G20" s="10" t="str">
        <f t="shared" ref="G20:G22" si="2">IF(F20="","",E20*F20)</f>
        <v/>
      </c>
      <c r="I20" s="83">
        <v>0</v>
      </c>
    </row>
    <row r="21" spans="1:9" ht="38.25" x14ac:dyDescent="0.2">
      <c r="B21" s="9" t="s">
        <v>154</v>
      </c>
      <c r="C21" s="12" t="s">
        <v>6</v>
      </c>
      <c r="D21" s="14" t="s">
        <v>178</v>
      </c>
      <c r="E21" s="10">
        <v>1610</v>
      </c>
      <c r="F21" s="10"/>
      <c r="G21" s="10" t="str">
        <f t="shared" si="2"/>
        <v/>
      </c>
      <c r="I21" s="77">
        <v>10</v>
      </c>
    </row>
    <row r="22" spans="1:9" ht="38.25" x14ac:dyDescent="0.2">
      <c r="B22" s="9" t="s">
        <v>206</v>
      </c>
      <c r="C22" s="12" t="s">
        <v>12</v>
      </c>
      <c r="D22" s="14" t="s">
        <v>207</v>
      </c>
      <c r="E22" s="10">
        <v>25</v>
      </c>
      <c r="F22" s="10"/>
      <c r="G22" s="10" t="str">
        <f t="shared" si="2"/>
        <v/>
      </c>
      <c r="I22" s="2"/>
    </row>
    <row r="23" spans="1:9" x14ac:dyDescent="0.2">
      <c r="B23" s="125"/>
      <c r="C23" s="127"/>
      <c r="D23" s="128"/>
      <c r="E23" s="126"/>
      <c r="F23" s="126"/>
      <c r="G23" s="126"/>
      <c r="I23" s="2"/>
    </row>
    <row r="24" spans="1:9" x14ac:dyDescent="0.2">
      <c r="E24" s="35" t="str">
        <f>IF(SUM(E27:E27)=0,0,"")</f>
        <v/>
      </c>
      <c r="F24" s="35"/>
      <c r="G24" s="35"/>
    </row>
    <row r="25" spans="1:9" ht="21.2" customHeight="1" x14ac:dyDescent="0.25">
      <c r="B25" s="155" t="s">
        <v>155</v>
      </c>
      <c r="C25" s="156"/>
      <c r="D25" s="156"/>
      <c r="E25" s="37" t="str">
        <f>IF(SUM(E27:E27)=0,0,"")</f>
        <v/>
      </c>
      <c r="F25" s="37"/>
      <c r="G25" s="38"/>
    </row>
    <row r="26" spans="1:9" x14ac:dyDescent="0.2">
      <c r="E26" s="35" t="str">
        <f>IF(SUM(E27:E27)=0,0,"")</f>
        <v/>
      </c>
      <c r="F26" s="35"/>
      <c r="G26" s="35"/>
    </row>
    <row r="27" spans="1:9" ht="51" x14ac:dyDescent="0.2">
      <c r="B27" s="9" t="s">
        <v>157</v>
      </c>
      <c r="C27" s="12" t="s">
        <v>6</v>
      </c>
      <c r="D27" s="14" t="s">
        <v>179</v>
      </c>
      <c r="E27" s="10">
        <v>65</v>
      </c>
      <c r="F27" s="10"/>
      <c r="G27" s="10" t="str">
        <f t="shared" ref="G27" si="3">IF(F27="","",E27*F27)</f>
        <v/>
      </c>
      <c r="I27" s="78">
        <v>27</v>
      </c>
    </row>
    <row r="28" spans="1:9" x14ac:dyDescent="0.2">
      <c r="B28" s="125"/>
      <c r="C28" s="127"/>
      <c r="D28" s="128"/>
      <c r="E28" s="126"/>
      <c r="F28" s="126"/>
      <c r="G28" s="126"/>
      <c r="I28" s="2"/>
    </row>
    <row r="29" spans="1:9" ht="21.2" customHeight="1" x14ac:dyDescent="0.25">
      <c r="B29" s="155" t="s">
        <v>156</v>
      </c>
      <c r="C29" s="156"/>
      <c r="D29" s="156"/>
      <c r="E29" s="37"/>
      <c r="F29" s="37"/>
      <c r="G29" s="38"/>
    </row>
    <row r="30" spans="1:9" x14ac:dyDescent="0.2">
      <c r="E30" s="35" t="str">
        <f>IF(SUM(E33:E38)=0,0,"")</f>
        <v/>
      </c>
      <c r="F30" s="35"/>
      <c r="G30" s="35"/>
    </row>
    <row r="31" spans="1:9" ht="21.2" customHeight="1" x14ac:dyDescent="0.2">
      <c r="B31" s="159" t="s">
        <v>158</v>
      </c>
      <c r="C31" s="159"/>
      <c r="D31" s="159"/>
      <c r="E31" s="36" t="str">
        <f>IF(SUM(E33:E38)=0,0,"")</f>
        <v/>
      </c>
      <c r="F31" s="36"/>
      <c r="G31" s="36"/>
    </row>
    <row r="32" spans="1:9" x14ac:dyDescent="0.2">
      <c r="E32" s="35" t="str">
        <f>IF(SUM(E33:E38)=0,0,"")</f>
        <v/>
      </c>
      <c r="F32" s="35"/>
      <c r="G32" s="35"/>
    </row>
    <row r="33" spans="2:9" ht="38.25" x14ac:dyDescent="0.2">
      <c r="B33" s="9" t="s">
        <v>159</v>
      </c>
      <c r="C33" s="12" t="s">
        <v>12</v>
      </c>
      <c r="D33" s="14" t="s">
        <v>184</v>
      </c>
      <c r="E33" s="10">
        <v>775</v>
      </c>
      <c r="F33" s="10"/>
      <c r="G33" s="10" t="str">
        <f>IF(F33="","",E33*F33)</f>
        <v/>
      </c>
      <c r="I33" s="86">
        <v>16</v>
      </c>
    </row>
    <row r="34" spans="2:9" ht="38.25" x14ac:dyDescent="0.2">
      <c r="B34" s="9" t="s">
        <v>160</v>
      </c>
      <c r="C34" s="12" t="s">
        <v>12</v>
      </c>
      <c r="D34" s="14" t="s">
        <v>180</v>
      </c>
      <c r="E34" s="10">
        <f>745-E38-E35</f>
        <v>661</v>
      </c>
      <c r="F34" s="10"/>
      <c r="G34" s="10" t="str">
        <f t="shared" ref="G34:G38" si="4">IF(F34="","",E34*F34)</f>
        <v/>
      </c>
      <c r="I34" s="81">
        <v>20</v>
      </c>
    </row>
    <row r="35" spans="2:9" ht="38.25" x14ac:dyDescent="0.2">
      <c r="B35" s="9" t="s">
        <v>161</v>
      </c>
      <c r="C35" s="12" t="s">
        <v>12</v>
      </c>
      <c r="D35" s="14" t="s">
        <v>181</v>
      </c>
      <c r="E35" s="10">
        <v>70</v>
      </c>
      <c r="F35" s="10"/>
      <c r="G35" s="10" t="str">
        <f t="shared" si="4"/>
        <v/>
      </c>
      <c r="I35" s="85">
        <v>0</v>
      </c>
    </row>
    <row r="36" spans="2:9" ht="38.25" x14ac:dyDescent="0.2">
      <c r="B36" s="9" t="s">
        <v>162</v>
      </c>
      <c r="C36" s="12" t="s">
        <v>12</v>
      </c>
      <c r="D36" s="14" t="s">
        <v>233</v>
      </c>
      <c r="E36" s="10">
        <v>312</v>
      </c>
      <c r="F36" s="10"/>
      <c r="G36" s="10" t="str">
        <f t="shared" si="4"/>
        <v/>
      </c>
      <c r="I36" s="85">
        <v>0</v>
      </c>
    </row>
    <row r="37" spans="2:9" ht="38.25" x14ac:dyDescent="0.2">
      <c r="B37" s="9" t="s">
        <v>163</v>
      </c>
      <c r="C37" s="12" t="s">
        <v>12</v>
      </c>
      <c r="D37" s="14" t="s">
        <v>232</v>
      </c>
      <c r="E37" s="10">
        <v>32</v>
      </c>
      <c r="F37" s="10"/>
      <c r="G37" s="10" t="str">
        <f t="shared" si="4"/>
        <v/>
      </c>
      <c r="I37" s="86">
        <v>0</v>
      </c>
    </row>
    <row r="38" spans="2:9" ht="38.25" x14ac:dyDescent="0.2">
      <c r="B38" s="9" t="s">
        <v>164</v>
      </c>
      <c r="C38" s="12" t="s">
        <v>12</v>
      </c>
      <c r="D38" s="14" t="s">
        <v>182</v>
      </c>
      <c r="E38" s="10">
        <v>14</v>
      </c>
      <c r="F38" s="10"/>
      <c r="G38" s="10" t="str">
        <f t="shared" si="4"/>
        <v/>
      </c>
      <c r="I38" s="86">
        <v>20</v>
      </c>
    </row>
    <row r="39" spans="2:9" x14ac:dyDescent="0.2">
      <c r="E39" s="35" t="str">
        <f>IF(SUM(E42:E42)=0,0,"")</f>
        <v/>
      </c>
      <c r="F39" s="35"/>
      <c r="G39" s="35"/>
    </row>
    <row r="40" spans="2:9" ht="21.2" customHeight="1" x14ac:dyDescent="0.25">
      <c r="B40" s="155" t="s">
        <v>165</v>
      </c>
      <c r="C40" s="156"/>
      <c r="D40" s="156"/>
      <c r="E40" s="37" t="str">
        <f>IF(SUM(E42:E42)=0,0,"")</f>
        <v/>
      </c>
      <c r="F40" s="37"/>
      <c r="G40" s="38"/>
    </row>
    <row r="41" spans="2:9" x14ac:dyDescent="0.2">
      <c r="E41" s="35" t="str">
        <f>IF(SUM(E42:E42)=0,0,"")</f>
        <v/>
      </c>
      <c r="F41" s="35"/>
      <c r="G41" s="35"/>
    </row>
    <row r="42" spans="2:9" ht="38.25" x14ac:dyDescent="0.2">
      <c r="B42" s="9" t="s">
        <v>166</v>
      </c>
      <c r="C42" s="12" t="s">
        <v>18</v>
      </c>
      <c r="D42" s="14" t="s">
        <v>183</v>
      </c>
      <c r="E42" s="10">
        <f>320*0.1</f>
        <v>32</v>
      </c>
      <c r="F42" s="10"/>
      <c r="G42" s="10" t="str">
        <f>IF(F42="","",E42*F42)</f>
        <v/>
      </c>
      <c r="I42" s="82">
        <v>0</v>
      </c>
    </row>
    <row r="43" spans="2:9" ht="13.5" thickBot="1" x14ac:dyDescent="0.25"/>
    <row r="44" spans="2:9" ht="16.5" thickBot="1" x14ac:dyDescent="0.25">
      <c r="D44" s="24" t="s">
        <v>99</v>
      </c>
      <c r="E44" s="25"/>
      <c r="F44" s="157" t="str">
        <f>IF(SUM(G9:G42)=0,"",SUM(G9:G42))</f>
        <v/>
      </c>
      <c r="G44" s="158"/>
    </row>
  </sheetData>
  <sheetProtection selectLockedCells="1" selectUnlockedCells="1"/>
  <autoFilter ref="E1:G44">
    <filterColumn colId="0">
      <filters blank="1">
        <filter val="1.300,00"/>
        <filter val="1.610,00"/>
        <filter val="14,00"/>
        <filter val="25,00"/>
        <filter val="312,00"/>
        <filter val="32,00"/>
        <filter val="325,00"/>
        <filter val="4.500,00"/>
        <filter val="65,00"/>
        <filter val="661,00"/>
        <filter val="70,00"/>
        <filter val="775,00"/>
        <filter val="količina"/>
      </filters>
    </filterColumn>
  </autoFilter>
  <dataConsolidate/>
  <mergeCells count="11">
    <mergeCell ref="B18:D18"/>
    <mergeCell ref="B4:G4"/>
    <mergeCell ref="B6:D6"/>
    <mergeCell ref="B7:D7"/>
    <mergeCell ref="B16:D16"/>
    <mergeCell ref="B12:D12"/>
    <mergeCell ref="B31:D31"/>
    <mergeCell ref="F44:G44"/>
    <mergeCell ref="B25:D25"/>
    <mergeCell ref="B29:D29"/>
    <mergeCell ref="B40:D4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  <rowBreaks count="1" manualBreakCount="1">
    <brk id="2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31"/>
  <sheetViews>
    <sheetView view="pageBreakPreview" topLeftCell="A12" zoomScaleNormal="145" zoomScaleSheetLayoutView="100" zoomScalePageLayoutView="120" workbookViewId="0">
      <selection activeCell="F27" sqref="F2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30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36</v>
      </c>
      <c r="C2" s="16" t="s">
        <v>41</v>
      </c>
      <c r="D2" s="16" t="s">
        <v>37</v>
      </c>
      <c r="E2" s="17" t="s">
        <v>38</v>
      </c>
      <c r="F2" s="17" t="s">
        <v>39</v>
      </c>
      <c r="G2" s="17" t="s">
        <v>40</v>
      </c>
      <c r="I2" s="31" t="s">
        <v>48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32"/>
    </row>
    <row r="4" spans="1:9" ht="15.75" x14ac:dyDescent="0.2">
      <c r="B4" s="154" t="s">
        <v>71</v>
      </c>
      <c r="C4" s="154"/>
      <c r="D4" s="154"/>
      <c r="E4" s="154"/>
      <c r="F4" s="154"/>
      <c r="G4" s="154"/>
    </row>
    <row r="5" spans="1:9" x14ac:dyDescent="0.2">
      <c r="E5" s="35" t="str">
        <f>IF(SUM(E8:E9)=0,0,"")</f>
        <v/>
      </c>
      <c r="F5" s="35"/>
      <c r="G5" s="35"/>
    </row>
    <row r="6" spans="1:9" ht="21.2" customHeight="1" x14ac:dyDescent="0.25">
      <c r="B6" s="155" t="s">
        <v>72</v>
      </c>
      <c r="C6" s="156"/>
      <c r="D6" s="156"/>
      <c r="E6" s="37" t="str">
        <f>IF(SUM(E8:E9)=0,0,"")</f>
        <v/>
      </c>
      <c r="F6" s="37"/>
      <c r="G6" s="38"/>
    </row>
    <row r="7" spans="1:9" x14ac:dyDescent="0.2">
      <c r="E7" s="35" t="str">
        <f>IF(SUM(E8:E9)=0,0,"")</f>
        <v/>
      </c>
      <c r="F7" s="35"/>
      <c r="G7" s="35"/>
    </row>
    <row r="8" spans="1:9" ht="51" x14ac:dyDescent="0.2">
      <c r="B8" s="9" t="s">
        <v>73</v>
      </c>
      <c r="C8" s="12" t="s">
        <v>12</v>
      </c>
      <c r="D8" s="14" t="s">
        <v>85</v>
      </c>
      <c r="E8" s="10">
        <f>14*2.5+143</f>
        <v>178</v>
      </c>
      <c r="F8" s="10"/>
      <c r="G8" s="10" t="str">
        <f t="shared" ref="G8:G9" si="0">IF(F8="","",E8*F8)</f>
        <v/>
      </c>
      <c r="I8" s="100">
        <v>40.659999999999997</v>
      </c>
    </row>
    <row r="9" spans="1:9" ht="38.25" x14ac:dyDescent="0.2">
      <c r="B9" s="9" t="s">
        <v>74</v>
      </c>
      <c r="C9" s="12" t="s">
        <v>12</v>
      </c>
      <c r="D9" s="14" t="s">
        <v>86</v>
      </c>
      <c r="E9" s="10">
        <v>30</v>
      </c>
      <c r="F9" s="10"/>
      <c r="G9" s="10" t="str">
        <f t="shared" si="0"/>
        <v/>
      </c>
      <c r="I9" s="99">
        <v>4</v>
      </c>
    </row>
    <row r="10" spans="1:9" s="113" customFormat="1" ht="51" x14ac:dyDescent="0.2">
      <c r="A10" s="109"/>
      <c r="B10" s="110" t="s">
        <v>199</v>
      </c>
      <c r="C10" s="111" t="s">
        <v>18</v>
      </c>
      <c r="D10" s="108" t="s">
        <v>226</v>
      </c>
      <c r="E10" s="143">
        <f>0.4*178</f>
        <v>71.2</v>
      </c>
      <c r="F10" s="112"/>
      <c r="G10" s="112" t="str">
        <f t="shared" ref="G10" si="1">IF(F10="","",E10*F10)</f>
        <v/>
      </c>
    </row>
    <row r="11" spans="1:9" x14ac:dyDescent="0.2">
      <c r="B11" s="125"/>
      <c r="C11" s="127"/>
      <c r="D11" s="128"/>
      <c r="E11" s="126"/>
      <c r="F11" s="126"/>
      <c r="G11" s="126"/>
      <c r="I11" s="2"/>
    </row>
    <row r="12" spans="1:9" ht="21.2" customHeight="1" x14ac:dyDescent="0.25">
      <c r="B12" s="155" t="s">
        <v>75</v>
      </c>
      <c r="C12" s="156"/>
      <c r="D12" s="156"/>
      <c r="E12" s="37" t="str">
        <f>IF(SUM(E17:E21)=0,0,"")</f>
        <v/>
      </c>
      <c r="F12" s="37"/>
      <c r="G12" s="38"/>
    </row>
    <row r="13" spans="1:9" ht="21.2" customHeight="1" x14ac:dyDescent="0.25">
      <c r="B13" s="141"/>
      <c r="C13" s="141"/>
      <c r="D13" s="141"/>
      <c r="E13" s="142"/>
      <c r="F13" s="142"/>
      <c r="G13" s="142"/>
      <c r="I13" s="139"/>
    </row>
    <row r="14" spans="1:9" ht="25.5" x14ac:dyDescent="0.2">
      <c r="B14" s="9" t="s">
        <v>193</v>
      </c>
      <c r="C14" s="12" t="s">
        <v>4</v>
      </c>
      <c r="D14" s="14" t="s">
        <v>225</v>
      </c>
      <c r="E14" s="10">
        <v>1</v>
      </c>
      <c r="F14" s="10"/>
      <c r="G14" s="10" t="str">
        <f t="shared" ref="G14" si="2">IF(F14="","",E14*F14)</f>
        <v/>
      </c>
      <c r="I14" s="2"/>
    </row>
    <row r="15" spans="1:9" ht="21.2" customHeight="1" x14ac:dyDescent="0.2">
      <c r="B15" s="9" t="s">
        <v>193</v>
      </c>
      <c r="C15" s="12" t="s">
        <v>4</v>
      </c>
      <c r="D15" s="14" t="s">
        <v>217</v>
      </c>
      <c r="E15" s="10">
        <v>5</v>
      </c>
      <c r="F15" s="10"/>
      <c r="G15" s="10" t="str">
        <f t="shared" ref="G15" si="3">IF(F15="","",E15*F15)</f>
        <v/>
      </c>
      <c r="I15" s="2"/>
    </row>
    <row r="16" spans="1:9" ht="25.5" x14ac:dyDescent="0.2">
      <c r="B16" s="9" t="s">
        <v>193</v>
      </c>
      <c r="C16" s="12" t="s">
        <v>4</v>
      </c>
      <c r="D16" s="14" t="s">
        <v>210</v>
      </c>
      <c r="E16" s="10">
        <v>19</v>
      </c>
      <c r="F16" s="10"/>
      <c r="G16" s="10" t="str">
        <f t="shared" ref="G16" si="4">IF(F16="","",E16*F16)</f>
        <v/>
      </c>
      <c r="I16" s="2"/>
    </row>
    <row r="17" spans="2:9" ht="51" x14ac:dyDescent="0.2">
      <c r="B17" s="9" t="s">
        <v>76</v>
      </c>
      <c r="C17" s="12" t="s">
        <v>4</v>
      </c>
      <c r="D17" s="14" t="s">
        <v>204</v>
      </c>
      <c r="E17" s="10">
        <v>35</v>
      </c>
      <c r="F17" s="10"/>
      <c r="G17" s="10" t="str">
        <f t="shared" ref="G17:G18" si="5">IF(F17="","",E17*F17)</f>
        <v/>
      </c>
      <c r="I17" s="101">
        <v>177</v>
      </c>
    </row>
    <row r="18" spans="2:9" ht="38.25" x14ac:dyDescent="0.2">
      <c r="B18" s="9" t="s">
        <v>77</v>
      </c>
      <c r="C18" s="12" t="s">
        <v>4</v>
      </c>
      <c r="D18" s="14" t="s">
        <v>87</v>
      </c>
      <c r="E18" s="10">
        <v>1</v>
      </c>
      <c r="F18" s="10"/>
      <c r="G18" s="10" t="str">
        <f t="shared" si="5"/>
        <v/>
      </c>
      <c r="I18" s="34">
        <v>0</v>
      </c>
    </row>
    <row r="19" spans="2:9" ht="38.25" x14ac:dyDescent="0.2">
      <c r="B19" s="9" t="s">
        <v>78</v>
      </c>
      <c r="C19" s="12" t="s">
        <v>4</v>
      </c>
      <c r="D19" s="73" t="s">
        <v>79</v>
      </c>
      <c r="E19" s="10">
        <v>14</v>
      </c>
      <c r="F19" s="10"/>
      <c r="G19" s="10" t="str">
        <f t="shared" ref="G19:G20" si="6">IF(F19="","",E19*F19)</f>
        <v/>
      </c>
      <c r="I19" s="101">
        <v>168.8</v>
      </c>
    </row>
    <row r="20" spans="2:9" ht="38.25" x14ac:dyDescent="0.2">
      <c r="B20" s="9" t="s">
        <v>80</v>
      </c>
      <c r="C20" s="12" t="s">
        <v>4</v>
      </c>
      <c r="D20" s="73" t="s">
        <v>216</v>
      </c>
      <c r="E20" s="10">
        <v>1</v>
      </c>
      <c r="F20" s="10"/>
      <c r="G20" s="10" t="str">
        <f t="shared" si="6"/>
        <v/>
      </c>
      <c r="I20" s="98">
        <v>0</v>
      </c>
    </row>
    <row r="21" spans="2:9" ht="38.25" x14ac:dyDescent="0.2">
      <c r="B21" s="9" t="s">
        <v>81</v>
      </c>
      <c r="C21" s="12" t="s">
        <v>4</v>
      </c>
      <c r="D21" s="73" t="s">
        <v>205</v>
      </c>
      <c r="E21" s="10">
        <v>21</v>
      </c>
      <c r="F21" s="10"/>
      <c r="G21" s="10" t="str">
        <f t="shared" ref="G21" si="7">IF(F21="","",E21*F21)</f>
        <v/>
      </c>
      <c r="I21" s="101">
        <v>289</v>
      </c>
    </row>
    <row r="22" spans="2:9" ht="38.25" x14ac:dyDescent="0.2">
      <c r="B22" s="9" t="s">
        <v>193</v>
      </c>
      <c r="C22" s="12" t="s">
        <v>4</v>
      </c>
      <c r="D22" s="14" t="s">
        <v>196</v>
      </c>
      <c r="E22" s="10">
        <v>57</v>
      </c>
      <c r="F22" s="10"/>
      <c r="G22" s="10" t="str">
        <f t="shared" ref="G22:G23" si="8">IF(F22="","",E22*F22)</f>
        <v/>
      </c>
      <c r="I22" s="34">
        <v>0</v>
      </c>
    </row>
    <row r="23" spans="2:9" ht="38.25" x14ac:dyDescent="0.2">
      <c r="B23" s="9" t="s">
        <v>193</v>
      </c>
      <c r="C23" s="12" t="s">
        <v>4</v>
      </c>
      <c r="D23" s="14" t="s">
        <v>197</v>
      </c>
      <c r="E23" s="10">
        <v>32</v>
      </c>
      <c r="F23" s="10"/>
      <c r="G23" s="10" t="str">
        <f t="shared" si="8"/>
        <v/>
      </c>
      <c r="I23" s="2"/>
    </row>
    <row r="24" spans="2:9" x14ac:dyDescent="0.2">
      <c r="E24" s="35" t="str">
        <f>IF(SUM(E27:E29)=0,0,"")</f>
        <v/>
      </c>
      <c r="F24" s="35"/>
      <c r="G24" s="35"/>
    </row>
    <row r="25" spans="2:9" ht="21.2" customHeight="1" x14ac:dyDescent="0.25">
      <c r="B25" s="155" t="s">
        <v>82</v>
      </c>
      <c r="C25" s="156"/>
      <c r="D25" s="156"/>
      <c r="E25" s="37" t="str">
        <f>IF(SUM(E27:E29)=0,0,"")</f>
        <v/>
      </c>
      <c r="F25" s="37"/>
      <c r="G25" s="38"/>
    </row>
    <row r="26" spans="2:9" x14ac:dyDescent="0.2">
      <c r="E26" s="35" t="str">
        <f>IF(SUM(E27:E29)=0,0,"")</f>
        <v/>
      </c>
      <c r="F26" s="35"/>
      <c r="G26" s="35"/>
    </row>
    <row r="27" spans="2:9" ht="38.25" x14ac:dyDescent="0.2">
      <c r="B27" s="9" t="s">
        <v>83</v>
      </c>
      <c r="C27" s="12" t="s">
        <v>12</v>
      </c>
      <c r="D27" s="14" t="s">
        <v>88</v>
      </c>
      <c r="E27" s="10">
        <v>13</v>
      </c>
      <c r="F27" s="10"/>
      <c r="G27" s="10" t="str">
        <f>IF(F27="","",E27*F27)</f>
        <v/>
      </c>
      <c r="I27" s="33">
        <v>0</v>
      </c>
    </row>
    <row r="28" spans="2:9" ht="38.25" x14ac:dyDescent="0.2">
      <c r="B28" s="9" t="s">
        <v>84</v>
      </c>
      <c r="C28" s="12" t="s">
        <v>4</v>
      </c>
      <c r="D28" s="14" t="s">
        <v>215</v>
      </c>
      <c r="E28" s="10">
        <v>14</v>
      </c>
      <c r="F28" s="10"/>
      <c r="G28" s="10" t="str">
        <f t="shared" ref="G28" si="9">IF(F28="","",E28*F28)</f>
        <v/>
      </c>
      <c r="I28" s="2"/>
    </row>
    <row r="29" spans="2:9" ht="51" x14ac:dyDescent="0.2">
      <c r="B29" s="9" t="s">
        <v>84</v>
      </c>
      <c r="C29" s="12" t="s">
        <v>4</v>
      </c>
      <c r="D29" s="14" t="s">
        <v>89</v>
      </c>
      <c r="E29" s="10">
        <v>6</v>
      </c>
      <c r="F29" s="10"/>
      <c r="G29" s="10" t="str">
        <f t="shared" ref="G29" si="10">IF(F29="","",E29*F29)</f>
        <v/>
      </c>
      <c r="I29" s="99">
        <v>120</v>
      </c>
    </row>
    <row r="30" spans="2:9" ht="13.5" thickBot="1" x14ac:dyDescent="0.25">
      <c r="B30" s="125"/>
      <c r="C30" s="127"/>
      <c r="D30" s="128"/>
      <c r="E30" s="126"/>
      <c r="F30" s="126"/>
      <c r="G30" s="126"/>
      <c r="I30" s="2"/>
    </row>
    <row r="31" spans="2:9" ht="16.5" thickBot="1" x14ac:dyDescent="0.25">
      <c r="D31" s="24" t="s">
        <v>98</v>
      </c>
      <c r="E31" s="25"/>
      <c r="F31" s="157" t="str">
        <f>IF(SUM(G5:G29)=0,"",SUM(G5:G29))</f>
        <v/>
      </c>
      <c r="G31" s="158"/>
    </row>
  </sheetData>
  <sheetProtection selectLockedCells="1" selectUnlockedCells="1"/>
  <autoFilter ref="E1:G31">
    <filterColumn colId="0">
      <filters blank="1">
        <filter val="1,00"/>
        <filter val="13,00"/>
        <filter val="14,00"/>
        <filter val="178,00"/>
        <filter val="19,00"/>
        <filter val="21,00"/>
        <filter val="30,00"/>
        <filter val="32,00"/>
        <filter val="35,00"/>
        <filter val="5,00"/>
        <filter val="57,00"/>
        <filter val="6,00"/>
        <filter val="71,20"/>
        <filter val="količina"/>
      </filters>
    </filterColumn>
  </autoFilter>
  <dataConsolidate/>
  <mergeCells count="5">
    <mergeCell ref="B4:G4"/>
    <mergeCell ref="F31:G31"/>
    <mergeCell ref="B6:D6"/>
    <mergeCell ref="B12:D12"/>
    <mergeCell ref="B25:D2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  <rowBreaks count="1" manualBreakCount="1">
    <brk id="2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9"/>
  <sheetViews>
    <sheetView view="pageBreakPreview" zoomScaleNormal="100" zoomScaleSheetLayoutView="100" zoomScalePageLayoutView="120" workbookViewId="0">
      <selection activeCell="G14" sqref="G14:G16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129"/>
    <col min="6" max="6" width="9.140625" style="8" customWidth="1"/>
    <col min="7" max="7" width="9.7109375" style="8" customWidth="1"/>
    <col min="8" max="8" width="4" style="2" customWidth="1"/>
    <col min="9" max="9" width="16.85546875" style="27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36</v>
      </c>
      <c r="C2" s="16" t="s">
        <v>41</v>
      </c>
      <c r="D2" s="16" t="s">
        <v>37</v>
      </c>
      <c r="E2" s="130" t="s">
        <v>38</v>
      </c>
      <c r="F2" s="17" t="s">
        <v>39</v>
      </c>
      <c r="G2" s="17" t="s">
        <v>40</v>
      </c>
      <c r="I2" s="28" t="s">
        <v>48</v>
      </c>
    </row>
    <row r="3" spans="1:9" s="4" customFormat="1" x14ac:dyDescent="0.2">
      <c r="A3" s="7"/>
      <c r="B3" s="5"/>
      <c r="C3" s="5"/>
      <c r="D3" s="13"/>
      <c r="E3" s="131"/>
      <c r="F3" s="6"/>
      <c r="G3" s="6"/>
      <c r="I3" s="29"/>
    </row>
    <row r="4" spans="1:9" ht="15.75" x14ac:dyDescent="0.2">
      <c r="B4" s="154" t="s">
        <v>90</v>
      </c>
      <c r="C4" s="154"/>
      <c r="D4" s="154"/>
      <c r="E4" s="162"/>
      <c r="F4" s="154"/>
      <c r="G4" s="154"/>
    </row>
    <row r="5" spans="1:9" ht="12.75" customHeight="1" x14ac:dyDescent="0.2">
      <c r="B5" s="23"/>
      <c r="C5" s="23"/>
      <c r="D5" s="23"/>
      <c r="E5" s="132" t="str">
        <f>IF(SUM(E8:E8)=0,0,"")</f>
        <v/>
      </c>
      <c r="F5" s="41"/>
      <c r="G5" s="41"/>
    </row>
    <row r="6" spans="1:9" ht="21.2" customHeight="1" x14ac:dyDescent="0.25">
      <c r="B6" s="155" t="s">
        <v>91</v>
      </c>
      <c r="C6" s="156"/>
      <c r="D6" s="156"/>
      <c r="E6" s="133" t="str">
        <f>IF(SUM(E8:E8)=0,0,"")</f>
        <v/>
      </c>
      <c r="F6" s="37"/>
      <c r="G6" s="38"/>
    </row>
    <row r="7" spans="1:9" x14ac:dyDescent="0.2">
      <c r="E7" s="132" t="str">
        <f>IF(SUM(E8:E8)=0,0,"")</f>
        <v/>
      </c>
      <c r="F7" s="41"/>
      <c r="G7" s="41"/>
    </row>
    <row r="8" spans="1:9" ht="38.25" x14ac:dyDescent="0.2">
      <c r="B8" s="9" t="s">
        <v>92</v>
      </c>
      <c r="C8" s="12" t="s">
        <v>6</v>
      </c>
      <c r="D8" s="14" t="s">
        <v>101</v>
      </c>
      <c r="E8" s="10">
        <v>20</v>
      </c>
      <c r="F8" s="10"/>
      <c r="G8" s="10" t="str">
        <f t="shared" ref="G8" si="0">IF(F8="","",E8*F8)</f>
        <v/>
      </c>
      <c r="I8" s="27">
        <v>0</v>
      </c>
    </row>
    <row r="9" spans="1:9" x14ac:dyDescent="0.2">
      <c r="E9" s="134" t="str">
        <f>IF(SUM(E12:E12)=0,0,"")</f>
        <v/>
      </c>
      <c r="F9" s="35"/>
      <c r="G9" s="35"/>
    </row>
    <row r="10" spans="1:9" ht="21.2" customHeight="1" x14ac:dyDescent="0.25">
      <c r="B10" s="155" t="s">
        <v>93</v>
      </c>
      <c r="C10" s="156"/>
      <c r="D10" s="156"/>
      <c r="E10" s="133" t="str">
        <f>IF(SUM(E12:E12)=0,0,"")</f>
        <v/>
      </c>
      <c r="F10" s="37"/>
      <c r="G10" s="38"/>
    </row>
    <row r="11" spans="1:9" x14ac:dyDescent="0.2">
      <c r="E11" s="134" t="str">
        <f>IF(SUM(E12:E12)=0,0,"")</f>
        <v/>
      </c>
      <c r="F11" s="35"/>
      <c r="G11" s="35"/>
    </row>
    <row r="12" spans="1:9" ht="51" x14ac:dyDescent="0.2">
      <c r="B12" s="9" t="s">
        <v>94</v>
      </c>
      <c r="C12" s="12" t="s">
        <v>13</v>
      </c>
      <c r="D12" s="14" t="s">
        <v>102</v>
      </c>
      <c r="E12" s="10">
        <f>24/0.15*0.5*0.92</f>
        <v>73.600000000000009</v>
      </c>
      <c r="F12" s="10"/>
      <c r="G12" s="10" t="str">
        <f t="shared" ref="G12" si="1">IF(F12="","",E12*F12)</f>
        <v/>
      </c>
      <c r="I12" s="27">
        <v>2.5</v>
      </c>
    </row>
    <row r="13" spans="1:9" ht="25.5" x14ac:dyDescent="0.2">
      <c r="B13" s="9" t="s">
        <v>188</v>
      </c>
      <c r="C13" s="12" t="s">
        <v>4</v>
      </c>
      <c r="D13" s="14" t="s">
        <v>187</v>
      </c>
      <c r="E13" s="10">
        <v>4</v>
      </c>
      <c r="F13" s="10"/>
      <c r="G13" s="10" t="str">
        <f t="shared" ref="G13" si="2">IF(F13="","",E13*F13)</f>
        <v/>
      </c>
      <c r="I13" s="27">
        <v>0</v>
      </c>
    </row>
    <row r="14" spans="1:9" x14ac:dyDescent="0.2">
      <c r="E14" s="134" t="str">
        <f>IF(SUM(E17:E17)=0,0,"")</f>
        <v/>
      </c>
      <c r="F14" s="35"/>
      <c r="G14" s="35"/>
    </row>
    <row r="15" spans="1:9" ht="21.2" customHeight="1" x14ac:dyDescent="0.25">
      <c r="B15" s="155" t="s">
        <v>95</v>
      </c>
      <c r="C15" s="156"/>
      <c r="D15" s="156"/>
      <c r="E15" s="133" t="str">
        <f>IF(SUM(E17:E17)=0,0,"")</f>
        <v/>
      </c>
      <c r="F15" s="37"/>
      <c r="G15" s="38"/>
    </row>
    <row r="16" spans="1:9" x14ac:dyDescent="0.2">
      <c r="E16" s="134" t="str">
        <f>IF(SUM(E17:E17)=0,0,"")</f>
        <v/>
      </c>
      <c r="F16" s="35"/>
      <c r="G16" s="35"/>
    </row>
    <row r="17" spans="2:9" ht="38.25" x14ac:dyDescent="0.2">
      <c r="B17" s="9" t="s">
        <v>96</v>
      </c>
      <c r="C17" s="12" t="s">
        <v>18</v>
      </c>
      <c r="D17" s="14" t="s">
        <v>103</v>
      </c>
      <c r="E17" s="10">
        <f>19*0.3</f>
        <v>5.7</v>
      </c>
      <c r="F17" s="10"/>
      <c r="G17" s="10" t="str">
        <f t="shared" ref="G17" si="3">IF(F17="","",E17*F17)</f>
        <v/>
      </c>
      <c r="I17" s="27">
        <v>0</v>
      </c>
    </row>
    <row r="18" spans="2:9" ht="13.5" thickBot="1" x14ac:dyDescent="0.25"/>
    <row r="19" spans="2:9" ht="16.5" thickBot="1" x14ac:dyDescent="0.25">
      <c r="D19" s="24" t="s">
        <v>97</v>
      </c>
      <c r="E19" s="135"/>
      <c r="F19" s="157" t="str">
        <f>IF(SUM(G8:G17)=0,"",SUM(G8:G17))</f>
        <v/>
      </c>
      <c r="G19" s="158"/>
    </row>
  </sheetData>
  <sheetProtection selectLockedCells="1" selectUnlockedCells="1"/>
  <autoFilter ref="E1:G19">
    <filterColumn colId="0">
      <filters blank="1">
        <filter val="20,00"/>
        <filter val="4,00"/>
        <filter val="5,70"/>
        <filter val="73,60"/>
        <filter val="količina"/>
      </filters>
    </filterColumn>
  </autoFilter>
  <dataConsolidate/>
  <mergeCells count="5">
    <mergeCell ref="B4:G4"/>
    <mergeCell ref="B10:D10"/>
    <mergeCell ref="B6:D6"/>
    <mergeCell ref="B15:D15"/>
    <mergeCell ref="F19:G1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31"/>
  <sheetViews>
    <sheetView view="pageBreakPreview" topLeftCell="A19" zoomScale="115" zoomScaleNormal="145" zoomScaleSheetLayoutView="115" zoomScalePageLayoutView="120" workbookViewId="0">
      <selection activeCell="F24" sqref="F24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36</v>
      </c>
      <c r="C2" s="16" t="s">
        <v>41</v>
      </c>
      <c r="D2" s="16" t="s">
        <v>37</v>
      </c>
      <c r="E2" s="17" t="s">
        <v>38</v>
      </c>
      <c r="F2" s="17" t="s">
        <v>39</v>
      </c>
      <c r="G2" s="17" t="s">
        <v>40</v>
      </c>
      <c r="I2" s="20" t="s">
        <v>48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4" t="s">
        <v>105</v>
      </c>
      <c r="C4" s="154"/>
      <c r="D4" s="154"/>
      <c r="E4" s="154"/>
      <c r="F4" s="154"/>
      <c r="G4" s="154"/>
    </row>
    <row r="5" spans="1:9" ht="12.75" customHeight="1" x14ac:dyDescent="0.2">
      <c r="B5" s="26"/>
      <c r="C5" s="26"/>
      <c r="D5" s="26"/>
      <c r="E5" s="40" t="str">
        <f>IF(SUM(E8:E11)=0,0,"")</f>
        <v/>
      </c>
      <c r="F5" s="40"/>
      <c r="G5" s="40"/>
    </row>
    <row r="6" spans="1:9" ht="21.2" customHeight="1" x14ac:dyDescent="0.25">
      <c r="B6" s="155" t="s">
        <v>106</v>
      </c>
      <c r="C6" s="156"/>
      <c r="D6" s="156"/>
      <c r="E6" s="37" t="str">
        <f>IF(SUM(E8:E11)=0,0,"")</f>
        <v/>
      </c>
      <c r="F6" s="37"/>
      <c r="G6" s="38"/>
    </row>
    <row r="7" spans="1:9" x14ac:dyDescent="0.2">
      <c r="E7" s="41" t="str">
        <f>IF(SUM(E8:E11)=0,0,"")</f>
        <v/>
      </c>
      <c r="F7" s="41"/>
      <c r="G7" s="41"/>
    </row>
    <row r="8" spans="1:9" ht="38.25" x14ac:dyDescent="0.2">
      <c r="B8" s="9" t="s">
        <v>107</v>
      </c>
      <c r="C8" s="12" t="s">
        <v>4</v>
      </c>
      <c r="D8" s="14" t="s">
        <v>123</v>
      </c>
      <c r="E8" s="10">
        <v>16</v>
      </c>
      <c r="F8" s="10"/>
      <c r="G8" s="10" t="str">
        <f t="shared" ref="G8:G9" si="0">IF(F8="","",E8*F8)</f>
        <v/>
      </c>
      <c r="I8" s="19">
        <v>30</v>
      </c>
    </row>
    <row r="9" spans="1:9" ht="38.25" x14ac:dyDescent="0.2">
      <c r="B9" s="9" t="s">
        <v>108</v>
      </c>
      <c r="C9" s="12" t="s">
        <v>4</v>
      </c>
      <c r="D9" s="14" t="s">
        <v>109</v>
      </c>
      <c r="E9" s="10">
        <v>16</v>
      </c>
      <c r="F9" s="10"/>
      <c r="G9" s="10" t="str">
        <f t="shared" si="0"/>
        <v/>
      </c>
      <c r="I9" s="19">
        <v>35</v>
      </c>
    </row>
    <row r="10" spans="1:9" ht="51" x14ac:dyDescent="0.2">
      <c r="B10" s="9" t="s">
        <v>110</v>
      </c>
      <c r="C10" s="12" t="s">
        <v>4</v>
      </c>
      <c r="D10" s="14" t="s">
        <v>124</v>
      </c>
      <c r="E10" s="10">
        <v>8</v>
      </c>
      <c r="F10" s="10"/>
      <c r="G10" s="10" t="str">
        <f t="shared" ref="G10:G11" si="1">IF(F10="","",E10*F10)</f>
        <v/>
      </c>
      <c r="I10" s="19">
        <v>105</v>
      </c>
    </row>
    <row r="11" spans="1:9" ht="51" x14ac:dyDescent="0.2">
      <c r="B11" s="9" t="s">
        <v>111</v>
      </c>
      <c r="C11" s="12" t="s">
        <v>4</v>
      </c>
      <c r="D11" s="14" t="s">
        <v>186</v>
      </c>
      <c r="E11" s="10">
        <v>10</v>
      </c>
      <c r="F11" s="10"/>
      <c r="G11" s="10" t="str">
        <f t="shared" si="1"/>
        <v/>
      </c>
      <c r="I11" s="19">
        <v>125</v>
      </c>
    </row>
    <row r="12" spans="1:9" x14ac:dyDescent="0.2">
      <c r="E12" s="35" t="str">
        <f>IF(SUM(E15:E19)=0,0,"")</f>
        <v/>
      </c>
      <c r="F12" s="35"/>
      <c r="G12" s="35"/>
    </row>
    <row r="13" spans="1:9" ht="21.2" customHeight="1" x14ac:dyDescent="0.25">
      <c r="B13" s="155" t="s">
        <v>112</v>
      </c>
      <c r="C13" s="156"/>
      <c r="D13" s="156"/>
      <c r="E13" s="37" t="str">
        <f>IF(SUM(E15:E19)=0,0,"")</f>
        <v/>
      </c>
      <c r="F13" s="37"/>
      <c r="G13" s="38"/>
    </row>
    <row r="14" spans="1:9" x14ac:dyDescent="0.2">
      <c r="E14" s="35" t="str">
        <f>IF(SUM(E15:E19)=0,0,"")</f>
        <v/>
      </c>
      <c r="F14" s="35"/>
      <c r="G14" s="35"/>
    </row>
    <row r="15" spans="1:9" ht="63.75" x14ac:dyDescent="0.2">
      <c r="B15" s="9" t="s">
        <v>113</v>
      </c>
      <c r="C15" s="12" t="s">
        <v>12</v>
      </c>
      <c r="D15" s="14" t="s">
        <v>125</v>
      </c>
      <c r="E15" s="10">
        <v>220</v>
      </c>
      <c r="F15" s="10"/>
      <c r="G15" s="10" t="str">
        <f>IF(F15="","",E15*F15)</f>
        <v/>
      </c>
      <c r="I15" s="19">
        <v>0</v>
      </c>
    </row>
    <row r="16" spans="1:9" ht="63.75" x14ac:dyDescent="0.2">
      <c r="B16" s="9" t="s">
        <v>114</v>
      </c>
      <c r="C16" s="12" t="s">
        <v>12</v>
      </c>
      <c r="D16" s="14" t="s">
        <v>126</v>
      </c>
      <c r="E16" s="10">
        <v>33</v>
      </c>
      <c r="F16" s="10"/>
      <c r="G16" s="10" t="str">
        <f t="shared" ref="G16:G18" si="2">IF(F16="","",E16*F16)</f>
        <v/>
      </c>
      <c r="I16" s="19">
        <v>0</v>
      </c>
    </row>
    <row r="17" spans="1:9" ht="63.75" x14ac:dyDescent="0.2">
      <c r="B17" s="9" t="s">
        <v>115</v>
      </c>
      <c r="C17" s="12" t="s">
        <v>6</v>
      </c>
      <c r="D17" s="14" t="s">
        <v>127</v>
      </c>
      <c r="E17" s="10">
        <v>20</v>
      </c>
      <c r="F17" s="10"/>
      <c r="G17" s="10" t="str">
        <f t="shared" si="2"/>
        <v/>
      </c>
      <c r="I17" s="19">
        <v>2.5</v>
      </c>
    </row>
    <row r="18" spans="1:9" ht="63.75" x14ac:dyDescent="0.2">
      <c r="B18" s="9" t="s">
        <v>116</v>
      </c>
      <c r="C18" s="12" t="s">
        <v>6</v>
      </c>
      <c r="D18" s="14" t="s">
        <v>117</v>
      </c>
      <c r="E18" s="10">
        <v>140</v>
      </c>
      <c r="F18" s="10"/>
      <c r="G18" s="10" t="str">
        <f t="shared" si="2"/>
        <v/>
      </c>
      <c r="I18" s="19">
        <v>15</v>
      </c>
    </row>
    <row r="19" spans="1:9" ht="63.75" x14ac:dyDescent="0.2">
      <c r="B19" s="9" t="s">
        <v>118</v>
      </c>
      <c r="C19" s="12" t="s">
        <v>6</v>
      </c>
      <c r="D19" s="14" t="s">
        <v>119</v>
      </c>
      <c r="E19" s="10">
        <v>23</v>
      </c>
      <c r="F19" s="10"/>
      <c r="G19" s="10" t="str">
        <f t="shared" ref="G19" si="3">IF(F19="","",E19*F19)</f>
        <v/>
      </c>
      <c r="I19" s="19">
        <v>0</v>
      </c>
    </row>
    <row r="20" spans="1:9" x14ac:dyDescent="0.2">
      <c r="E20" s="35" t="str">
        <f>IF(SUM(E24:E24)=0,0,"")</f>
        <v/>
      </c>
      <c r="F20" s="35"/>
      <c r="G20" s="35"/>
    </row>
    <row r="21" spans="1:9" ht="21.2" customHeight="1" x14ac:dyDescent="0.25">
      <c r="B21" s="155" t="s">
        <v>120</v>
      </c>
      <c r="C21" s="156"/>
      <c r="D21" s="156"/>
      <c r="E21" s="37" t="str">
        <f>IF(SUM(E24:E25)=0,0,"")</f>
        <v/>
      </c>
      <c r="F21" s="37"/>
      <c r="G21" s="38"/>
    </row>
    <row r="22" spans="1:9" x14ac:dyDescent="0.2">
      <c r="E22" s="35" t="str">
        <f>IF(SUM(E24:E24)=0,0,"")</f>
        <v/>
      </c>
      <c r="F22" s="35"/>
      <c r="G22" s="35"/>
    </row>
    <row r="23" spans="1:9" x14ac:dyDescent="0.2">
      <c r="E23" s="35"/>
      <c r="F23" s="35"/>
      <c r="G23" s="35"/>
    </row>
    <row r="24" spans="1:9" s="113" customFormat="1" ht="25.5" x14ac:dyDescent="0.2">
      <c r="A24" s="109"/>
      <c r="B24" s="110" t="s">
        <v>121</v>
      </c>
      <c r="C24" s="111" t="s">
        <v>12</v>
      </c>
      <c r="D24" s="108" t="s">
        <v>224</v>
      </c>
      <c r="E24" s="112">
        <v>140</v>
      </c>
      <c r="F24" s="112"/>
      <c r="G24" s="112" t="str">
        <f t="shared" ref="G24:G25" si="4">IF(F24="","",E24*F24)</f>
        <v/>
      </c>
      <c r="I24" s="19">
        <v>0</v>
      </c>
    </row>
    <row r="25" spans="1:9" x14ac:dyDescent="0.2">
      <c r="B25" s="125" t="s">
        <v>192</v>
      </c>
      <c r="C25" s="12" t="s">
        <v>4</v>
      </c>
      <c r="D25" s="14" t="s">
        <v>223</v>
      </c>
      <c r="E25" s="10">
        <v>175</v>
      </c>
      <c r="F25" s="10"/>
      <c r="G25" s="10" t="str">
        <f t="shared" si="4"/>
        <v/>
      </c>
      <c r="I25" s="2"/>
    </row>
    <row r="26" spans="1:9" x14ac:dyDescent="0.2">
      <c r="B26" s="125"/>
      <c r="C26" s="127"/>
      <c r="D26" s="128"/>
      <c r="E26" s="126"/>
      <c r="F26" s="126"/>
      <c r="G26" s="126"/>
      <c r="I26" s="2"/>
    </row>
    <row r="27" spans="1:9" ht="21.2" customHeight="1" x14ac:dyDescent="0.25">
      <c r="B27" s="155" t="s">
        <v>122</v>
      </c>
      <c r="C27" s="156"/>
      <c r="D27" s="156"/>
      <c r="E27" s="37" t="str">
        <f>IF(SUM(E28:E29)=0,0,"")</f>
        <v/>
      </c>
      <c r="F27" s="37"/>
      <c r="G27" s="38"/>
    </row>
    <row r="28" spans="1:9" x14ac:dyDescent="0.2">
      <c r="B28" s="9"/>
      <c r="C28" s="12"/>
      <c r="D28" s="14"/>
      <c r="E28" s="10"/>
      <c r="F28" s="10"/>
      <c r="G28" s="10"/>
    </row>
    <row r="29" spans="1:9" x14ac:dyDescent="0.2">
      <c r="B29" s="9" t="s">
        <v>194</v>
      </c>
      <c r="C29" s="12" t="s">
        <v>4</v>
      </c>
      <c r="D29" s="14" t="s">
        <v>220</v>
      </c>
      <c r="E29" s="10">
        <v>1</v>
      </c>
      <c r="F29" s="10"/>
      <c r="G29" s="10" t="str">
        <f t="shared" ref="G29" si="5">IF(F29="","",E29*F29)</f>
        <v/>
      </c>
      <c r="I29" s="2"/>
    </row>
    <row r="30" spans="1:9" ht="13.5" thickBot="1" x14ac:dyDescent="0.25">
      <c r="I30" s="2"/>
    </row>
    <row r="31" spans="1:9" ht="16.5" thickBot="1" x14ac:dyDescent="0.25">
      <c r="D31" s="24" t="s">
        <v>104</v>
      </c>
      <c r="E31" s="25"/>
      <c r="F31" s="157" t="str">
        <f>IF(SUM(G8:G29)=0,"",SUM(G8:G29))</f>
        <v/>
      </c>
      <c r="G31" s="158"/>
    </row>
  </sheetData>
  <sheetProtection selectLockedCells="1" selectUnlockedCells="1"/>
  <autoFilter ref="E1:G31">
    <filterColumn colId="0">
      <filters blank="1">
        <filter val="1,00"/>
        <filter val="10,00"/>
        <filter val="140,00"/>
        <filter val="16,00"/>
        <filter val="175,00"/>
        <filter val="20,00"/>
        <filter val="220,00"/>
        <filter val="23,00"/>
        <filter val="33,00"/>
        <filter val="8,00"/>
        <filter val="količina"/>
      </filters>
    </filterColumn>
  </autoFilter>
  <dataConsolidate/>
  <mergeCells count="6">
    <mergeCell ref="B27:D27"/>
    <mergeCell ref="F31:G31"/>
    <mergeCell ref="B4:G4"/>
    <mergeCell ref="B6:D6"/>
    <mergeCell ref="B13:D13"/>
    <mergeCell ref="B21:D2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  <rowBreaks count="1" manualBreakCount="1">
    <brk id="1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38"/>
  <sheetViews>
    <sheetView tabSelected="1" view="pageBreakPreview" zoomScaleNormal="100" zoomScaleSheetLayoutView="100" zoomScalePageLayoutView="120" workbookViewId="0">
      <selection activeCell="F33" sqref="F33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5703125" style="11" customWidth="1"/>
    <col min="4" max="4" width="45.42578125" style="15" customWidth="1"/>
    <col min="5" max="5" width="9.140625" style="8"/>
    <col min="6" max="6" width="10.28515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x14ac:dyDescent="0.2">
      <c r="B2" s="16" t="s">
        <v>36</v>
      </c>
      <c r="C2" s="16" t="s">
        <v>41</v>
      </c>
      <c r="D2" s="16" t="s">
        <v>37</v>
      </c>
      <c r="E2" s="17" t="s">
        <v>38</v>
      </c>
      <c r="F2" s="17" t="s">
        <v>39</v>
      </c>
      <c r="G2" s="17" t="s">
        <v>40</v>
      </c>
      <c r="I2" s="20" t="s">
        <v>48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4" t="s">
        <v>129</v>
      </c>
      <c r="C4" s="154"/>
      <c r="D4" s="154"/>
      <c r="E4" s="154"/>
      <c r="F4" s="154"/>
      <c r="G4" s="154"/>
    </row>
    <row r="5" spans="1:9" ht="15.75" x14ac:dyDescent="0.2">
      <c r="B5" s="140"/>
      <c r="C5" s="140"/>
      <c r="D5" s="140"/>
      <c r="E5" s="140"/>
      <c r="F5" s="140"/>
      <c r="G5" s="140"/>
    </row>
    <row r="6" spans="1:9" ht="12.75" customHeight="1" x14ac:dyDescent="0.2">
      <c r="B6" s="9" t="s">
        <v>221</v>
      </c>
      <c r="C6" s="12" t="s">
        <v>4</v>
      </c>
      <c r="D6" s="14" t="s">
        <v>222</v>
      </c>
      <c r="E6" s="10">
        <v>1</v>
      </c>
      <c r="F6" s="10"/>
      <c r="G6" s="10" t="str">
        <f>IF(F6="","",E6*F6)</f>
        <v/>
      </c>
      <c r="I6" s="2"/>
    </row>
    <row r="7" spans="1:9" ht="12.75" customHeight="1" x14ac:dyDescent="0.2">
      <c r="B7" s="125"/>
      <c r="C7" s="127"/>
      <c r="D7" s="128"/>
      <c r="E7" s="126"/>
      <c r="F7" s="126"/>
      <c r="G7" s="126"/>
      <c r="I7" s="2"/>
    </row>
    <row r="8" spans="1:9" ht="21.2" customHeight="1" x14ac:dyDescent="0.25">
      <c r="B8" s="155" t="s">
        <v>130</v>
      </c>
      <c r="C8" s="156"/>
      <c r="D8" s="156"/>
      <c r="E8" s="37" t="str">
        <f>IF(SUM(E10:E11)=0,0,"")</f>
        <v/>
      </c>
      <c r="F8" s="37"/>
      <c r="G8" s="38"/>
    </row>
    <row r="9" spans="1:9" x14ac:dyDescent="0.2">
      <c r="E9" s="41" t="str">
        <f>IF(SUM(E10:E11)=0,0,"")</f>
        <v/>
      </c>
      <c r="F9" s="41"/>
      <c r="G9" s="41"/>
    </row>
    <row r="10" spans="1:9" ht="38.25" x14ac:dyDescent="0.2">
      <c r="B10" s="9" t="s">
        <v>131</v>
      </c>
      <c r="C10" s="12" t="s">
        <v>227</v>
      </c>
      <c r="D10" s="14" t="s">
        <v>228</v>
      </c>
      <c r="E10" s="10">
        <v>525</v>
      </c>
      <c r="F10" s="10"/>
      <c r="G10" s="10" t="str">
        <f>IF(F10="","",E10*F10)</f>
        <v/>
      </c>
      <c r="I10" s="19">
        <v>0</v>
      </c>
    </row>
    <row r="11" spans="1:9" x14ac:dyDescent="0.2">
      <c r="B11" s="9" t="s">
        <v>211</v>
      </c>
      <c r="C11" s="12" t="s">
        <v>4</v>
      </c>
      <c r="D11" s="14" t="s">
        <v>218</v>
      </c>
      <c r="E11" s="10">
        <v>1</v>
      </c>
      <c r="F11" s="10"/>
      <c r="G11" s="10" t="str">
        <f t="shared" ref="G11" si="0">IF(F11="","",E11*F11)</f>
        <v/>
      </c>
      <c r="I11" s="2"/>
    </row>
    <row r="12" spans="1:9" ht="12.75" customHeight="1" x14ac:dyDescent="0.2">
      <c r="B12" s="26"/>
      <c r="C12" s="26"/>
      <c r="D12" s="26"/>
      <c r="E12" s="40" t="str">
        <f>IF(SUM(E15:E15)=0,0,"")</f>
        <v/>
      </c>
      <c r="F12" s="40"/>
      <c r="G12" s="40"/>
    </row>
    <row r="13" spans="1:9" ht="21.2" customHeight="1" x14ac:dyDescent="0.25">
      <c r="B13" s="155" t="s">
        <v>132</v>
      </c>
      <c r="C13" s="156"/>
      <c r="D13" s="156"/>
      <c r="E13" s="37" t="str">
        <f>IF(SUM(E15:E15)=0,0,"")</f>
        <v/>
      </c>
      <c r="F13" s="37"/>
      <c r="G13" s="38"/>
    </row>
    <row r="14" spans="1:9" x14ac:dyDescent="0.2">
      <c r="E14" s="41" t="str">
        <f>IF(SUM(E15:E15)=0,0,"")</f>
        <v/>
      </c>
      <c r="F14" s="41"/>
      <c r="G14" s="41"/>
    </row>
    <row r="15" spans="1:9" ht="38.25" x14ac:dyDescent="0.2">
      <c r="B15" s="9" t="s">
        <v>133</v>
      </c>
      <c r="C15" s="12" t="s">
        <v>227</v>
      </c>
      <c r="D15" s="14" t="s">
        <v>229</v>
      </c>
      <c r="E15" s="10">
        <v>675</v>
      </c>
      <c r="F15" s="10"/>
      <c r="G15" s="10" t="str">
        <f t="shared" ref="G15" si="1">IF(F15="","",E15*F15)</f>
        <v/>
      </c>
      <c r="I15" s="19">
        <v>0</v>
      </c>
    </row>
    <row r="16" spans="1:9" x14ac:dyDescent="0.2">
      <c r="B16" s="9" t="s">
        <v>202</v>
      </c>
      <c r="C16" s="12" t="s">
        <v>4</v>
      </c>
      <c r="D16" s="14" t="s">
        <v>219</v>
      </c>
      <c r="E16" s="10">
        <v>1</v>
      </c>
      <c r="F16" s="10"/>
      <c r="G16" s="10" t="str">
        <f t="shared" ref="G16" si="2">IF(F16="","",E16*F16)</f>
        <v/>
      </c>
      <c r="I16" s="19">
        <v>0</v>
      </c>
    </row>
    <row r="17" spans="2:9" x14ac:dyDescent="0.2">
      <c r="E17" s="41" t="str">
        <f>IF(SUM(E20:E20)=0,0,"")</f>
        <v/>
      </c>
      <c r="F17" s="41"/>
      <c r="G17" s="41"/>
    </row>
    <row r="18" spans="2:9" ht="21.2" customHeight="1" x14ac:dyDescent="0.25">
      <c r="B18" s="155" t="s">
        <v>134</v>
      </c>
      <c r="C18" s="156"/>
      <c r="D18" s="156"/>
      <c r="E18" s="37" t="str">
        <f>IF(SUM(E20:E21)=0,0,"")</f>
        <v/>
      </c>
      <c r="F18" s="37"/>
      <c r="G18" s="38"/>
    </row>
    <row r="19" spans="2:9" x14ac:dyDescent="0.2">
      <c r="E19" s="41" t="str">
        <f>IF(SUM(E20:E20)=0,0,"")</f>
        <v/>
      </c>
      <c r="F19" s="41"/>
      <c r="G19" s="41"/>
    </row>
    <row r="20" spans="2:9" ht="25.5" x14ac:dyDescent="0.2">
      <c r="B20" s="9" t="s">
        <v>135</v>
      </c>
      <c r="C20" s="12" t="s">
        <v>4</v>
      </c>
      <c r="D20" s="14" t="s">
        <v>198</v>
      </c>
      <c r="E20" s="10">
        <v>3</v>
      </c>
      <c r="F20" s="10"/>
      <c r="G20" s="10" t="str">
        <f>IF(F20="","",E20*F20)</f>
        <v/>
      </c>
      <c r="I20" s="19">
        <v>0</v>
      </c>
    </row>
    <row r="21" spans="2:9" x14ac:dyDescent="0.2">
      <c r="B21" s="9"/>
      <c r="C21" s="12"/>
      <c r="D21" s="14"/>
      <c r="E21" s="10"/>
      <c r="F21" s="10"/>
      <c r="G21" s="10"/>
      <c r="I21" s="2"/>
    </row>
    <row r="22" spans="2:9" x14ac:dyDescent="0.2">
      <c r="B22" s="125"/>
      <c r="C22" s="127"/>
      <c r="D22" s="128"/>
      <c r="E22" s="126"/>
      <c r="F22" s="126"/>
      <c r="G22" s="126"/>
      <c r="I22" s="2"/>
    </row>
    <row r="23" spans="2:9" ht="21.2" customHeight="1" x14ac:dyDescent="0.25">
      <c r="B23" s="155" t="s">
        <v>136</v>
      </c>
      <c r="C23" s="156"/>
      <c r="D23" s="156"/>
      <c r="E23" s="37" t="str">
        <f>IF(SUM(E25:E25)=0,0,"")</f>
        <v/>
      </c>
      <c r="F23" s="37"/>
      <c r="G23" s="38"/>
    </row>
    <row r="24" spans="2:9" x14ac:dyDescent="0.2">
      <c r="E24" s="41" t="str">
        <f>IF(SUM(E25:E25)=0,0,"")</f>
        <v/>
      </c>
      <c r="F24" s="41"/>
      <c r="G24" s="41"/>
    </row>
    <row r="25" spans="2:9" ht="38.25" x14ac:dyDescent="0.2">
      <c r="B25" s="9" t="s">
        <v>137</v>
      </c>
      <c r="C25" s="12" t="s">
        <v>227</v>
      </c>
      <c r="D25" s="14" t="s">
        <v>230</v>
      </c>
      <c r="E25" s="10">
        <v>800</v>
      </c>
      <c r="F25" s="10"/>
      <c r="G25" s="10" t="str">
        <f>IF(F25="","",E25*F25)</f>
        <v/>
      </c>
      <c r="I25" s="19">
        <v>0</v>
      </c>
    </row>
    <row r="26" spans="2:9" x14ac:dyDescent="0.2">
      <c r="E26" s="41" t="str">
        <f>IF(SUM(E29:E29)=0,0,"")</f>
        <v/>
      </c>
      <c r="F26" s="41"/>
      <c r="G26" s="41"/>
    </row>
    <row r="27" spans="2:9" ht="21.2" customHeight="1" x14ac:dyDescent="0.25">
      <c r="B27" s="155" t="s">
        <v>138</v>
      </c>
      <c r="C27" s="156"/>
      <c r="D27" s="156"/>
      <c r="E27" s="37" t="str">
        <f>IF(SUM(E29:E29)=0,0,"")</f>
        <v/>
      </c>
      <c r="F27" s="37"/>
      <c r="G27" s="38"/>
    </row>
    <row r="28" spans="2:9" x14ac:dyDescent="0.2">
      <c r="E28" s="41" t="str">
        <f>IF(SUM(E29:E29)=0,0,"")</f>
        <v/>
      </c>
      <c r="F28" s="41"/>
      <c r="G28" s="41"/>
    </row>
    <row r="29" spans="2:9" ht="38.25" x14ac:dyDescent="0.2">
      <c r="B29" s="9" t="s">
        <v>139</v>
      </c>
      <c r="C29" s="12" t="s">
        <v>227</v>
      </c>
      <c r="D29" s="14" t="s">
        <v>231</v>
      </c>
      <c r="E29" s="10">
        <v>785</v>
      </c>
      <c r="F29" s="10"/>
      <c r="G29" s="10" t="str">
        <f>IF(F29="","",E29*F29)</f>
        <v/>
      </c>
      <c r="I29" s="19">
        <v>0</v>
      </c>
    </row>
    <row r="30" spans="2:9" x14ac:dyDescent="0.2">
      <c r="E30" s="41" t="str">
        <f>IF(SUM(E33:E36)=0,0,"")</f>
        <v/>
      </c>
      <c r="F30" s="41"/>
      <c r="G30" s="41"/>
    </row>
    <row r="31" spans="2:9" ht="21.2" customHeight="1" x14ac:dyDescent="0.25">
      <c r="B31" s="155" t="s">
        <v>140</v>
      </c>
      <c r="C31" s="156"/>
      <c r="D31" s="156"/>
      <c r="E31" s="37" t="str">
        <f>IF(SUM(E33:E36)=0,0,"")</f>
        <v/>
      </c>
      <c r="F31" s="37"/>
      <c r="G31" s="38"/>
    </row>
    <row r="32" spans="2:9" x14ac:dyDescent="0.2">
      <c r="E32" s="41" t="str">
        <f>IF(SUM(E33:E36)=0,0,"")</f>
        <v/>
      </c>
      <c r="F32" s="41"/>
      <c r="G32" s="41"/>
    </row>
    <row r="33" spans="2:9" ht="25.5" x14ac:dyDescent="0.2">
      <c r="B33" s="9" t="s">
        <v>141</v>
      </c>
      <c r="C33" s="12" t="s">
        <v>142</v>
      </c>
      <c r="D33" s="14" t="s">
        <v>143</v>
      </c>
      <c r="E33" s="10">
        <v>20</v>
      </c>
      <c r="F33" s="10"/>
      <c r="G33" s="10" t="str">
        <f t="shared" ref="G33:G36" si="3">IF(F33="","",E33*F33)</f>
        <v/>
      </c>
      <c r="I33" s="19">
        <v>125</v>
      </c>
    </row>
    <row r="34" spans="2:9" ht="25.5" x14ac:dyDescent="0.2">
      <c r="B34" s="9" t="s">
        <v>144</v>
      </c>
      <c r="C34" s="12" t="s">
        <v>4</v>
      </c>
      <c r="D34" s="14" t="s">
        <v>209</v>
      </c>
      <c r="E34" s="10">
        <v>10</v>
      </c>
      <c r="F34" s="10"/>
      <c r="G34" s="10" t="str">
        <f t="shared" si="3"/>
        <v/>
      </c>
      <c r="I34" s="19">
        <v>0</v>
      </c>
    </row>
    <row r="35" spans="2:9" ht="25.5" x14ac:dyDescent="0.2">
      <c r="B35" s="9" t="s">
        <v>145</v>
      </c>
      <c r="C35" s="12" t="s">
        <v>4</v>
      </c>
      <c r="D35" s="14" t="s">
        <v>195</v>
      </c>
      <c r="E35" s="10">
        <v>5</v>
      </c>
      <c r="F35" s="10"/>
      <c r="G35" s="10" t="str">
        <f t="shared" si="3"/>
        <v/>
      </c>
      <c r="I35" s="19">
        <v>125</v>
      </c>
    </row>
    <row r="36" spans="2:9" ht="25.5" x14ac:dyDescent="0.2">
      <c r="B36" s="9" t="s">
        <v>146</v>
      </c>
      <c r="C36" s="12" t="s">
        <v>4</v>
      </c>
      <c r="D36" s="14" t="s">
        <v>189</v>
      </c>
      <c r="E36" s="10">
        <v>1</v>
      </c>
      <c r="F36" s="10"/>
      <c r="G36" s="10" t="str">
        <f t="shared" si="3"/>
        <v/>
      </c>
      <c r="I36" s="19">
        <v>167678.87850000002</v>
      </c>
    </row>
    <row r="37" spans="2:9" ht="13.5" thickBot="1" x14ac:dyDescent="0.25"/>
    <row r="38" spans="2:9" ht="16.5" thickBot="1" x14ac:dyDescent="0.25">
      <c r="D38" s="24" t="s">
        <v>128</v>
      </c>
      <c r="E38" s="25"/>
      <c r="F38" s="157" t="str">
        <f>IF(SUM(G6:G36)=0,"",SUM(G6:G36))</f>
        <v/>
      </c>
      <c r="G38" s="158"/>
    </row>
  </sheetData>
  <sheetProtection selectLockedCells="1" selectUnlockedCells="1"/>
  <autoFilter ref="E1:G38">
    <filterColumn colId="0">
      <filters blank="1">
        <filter val="1,00"/>
        <filter val="10,00"/>
        <filter val="20,00"/>
        <filter val="3,00"/>
        <filter val="5,00"/>
        <filter val="525,00"/>
        <filter val="675,00"/>
        <filter val="785,00"/>
        <filter val="800,00"/>
        <filter val="količina"/>
      </filters>
    </filterColumn>
  </autoFilter>
  <dataConsolidate/>
  <mergeCells count="8">
    <mergeCell ref="B31:D31"/>
    <mergeCell ref="F38:G38"/>
    <mergeCell ref="B13:D13"/>
    <mergeCell ref="B4:G4"/>
    <mergeCell ref="B8:D8"/>
    <mergeCell ref="B18:D18"/>
    <mergeCell ref="B23:D23"/>
    <mergeCell ref="B27:D27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47</vt:i4>
      </vt:variant>
    </vt:vector>
  </HeadingPairs>
  <TitlesOfParts>
    <vt:vector size="55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_2.4_Nasipi_zasipi_posteljica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_4.5_Prepusti</vt:lpstr>
      <vt:lpstr>_5.1_Tesarska_dela</vt:lpstr>
      <vt:lpstr>_5.2_Dela_z_jeklom</vt:lpstr>
      <vt:lpstr>_5.3_Dela_z_cementnim_betonom</vt:lpstr>
      <vt:lpstr>_6.1_Pokončna_oprema_cest</vt:lpstr>
      <vt:lpstr>_6.2_Označbe_na_voziščihž</vt:lpstr>
      <vt:lpstr>_6.4_Oprema_za_zavarovanje_prometa</vt:lpstr>
      <vt:lpstr>_6.6_Druga_prometna_oprema_cest</vt:lpstr>
      <vt:lpstr>_7.2_Elektroenergetski_vodi</vt:lpstr>
      <vt:lpstr>_7.3_Telekomunikacijske_naprave</vt:lpstr>
      <vt:lpstr>_7.5_Javna_razsvetljava</vt:lpstr>
      <vt:lpstr>_7.6_vodovod</vt:lpstr>
      <vt:lpstr>_7.7_Plinovod</vt:lpstr>
      <vt:lpstr>_7.9_Preizkusi_nadzor_dokumentacija</vt:lpstr>
      <vt:lpstr>Čiščenje_terena_1.2</vt:lpstr>
      <vt:lpstr>Geodetska_dela_1.1</vt:lpstr>
      <vt:lpstr>Ostala_preddela_1.3</vt:lpstr>
      <vt:lpstr>'2. ZEMELJSKA DELA'!Področje_tiskanja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Irena Stopar</cp:lastModifiedBy>
  <cp:lastPrinted>2015-04-08T05:41:54Z</cp:lastPrinted>
  <dcterms:created xsi:type="dcterms:W3CDTF">2010-07-30T11:24:43Z</dcterms:created>
  <dcterms:modified xsi:type="dcterms:W3CDTF">2016-06-22T11:23:29Z</dcterms:modified>
</cp:coreProperties>
</file>